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-ACTS Project (EU)\ทุนวิจัยและนวัตกรรม\เอกสารประกาศรับข้อเสนอโครงการวิจัยและนวัตกรรม และ EOI\"/>
    </mc:Choice>
  </mc:AlternateContent>
  <xr:revisionPtr revIDLastSave="0" documentId="13_ncr:1_{A964A5D9-5D97-4F17-9842-6AB44C124788}" xr6:coauthVersionLast="47" xr6:coauthVersionMax="47" xr10:uidLastSave="{00000000-0000-0000-0000-000000000000}"/>
  <bookViews>
    <workbookView xWindow="-28920" yWindow="45" windowWidth="29040" windowHeight="15720" activeTab="2" xr2:uid="{00000000-000D-0000-FFFF-FFFF00000000}"/>
  </bookViews>
  <sheets>
    <sheet name="งบประมาณรวม" sheetId="5" r:id="rId1"/>
    <sheet name="รายละเอียดกิจกรรม " sheetId="28" r:id="rId2"/>
    <sheet name="กรอบอัตราค่าใช้จ่าย" sheetId="30" r:id="rId3"/>
    <sheet name="Survey site" sheetId="27" state="hidden" r:id="rId4"/>
    <sheet name="Human Resource" sheetId="20" state="hidden" r:id="rId5"/>
    <sheet name="Travel, Lodging, Meals, Meeting" sheetId="21" state="hidden" r:id="rId6"/>
  </sheets>
  <definedNames>
    <definedName name="_xlnm.Print_Area" localSheetId="2">กรอบอัตราค่าใช้จ่าย!$A$1:$I$47</definedName>
    <definedName name="_xlnm.Print_Area" localSheetId="0">งบประมาณรวม!$A$1:$E$16</definedName>
    <definedName name="_xlnm.Print_Area" localSheetId="1">'รายละเอียดกิจกรรม '!$A$1:$I$45</definedName>
    <definedName name="_xlnm.Print_Titles" localSheetId="1">'รายละเอียดกิจกรรม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A2" i="28"/>
  <c r="B12" i="5"/>
  <c r="A1" i="28"/>
  <c r="B11" i="5"/>
  <c r="H29" i="28"/>
  <c r="H20" i="28"/>
  <c r="H21" i="28" s="1"/>
  <c r="H28" i="28"/>
  <c r="H27" i="28"/>
  <c r="H26" i="28"/>
  <c r="H25" i="28"/>
  <c r="H24" i="28"/>
  <c r="H23" i="28"/>
  <c r="H19" i="28"/>
  <c r="H17" i="28"/>
  <c r="H18" i="28"/>
  <c r="H36" i="28"/>
  <c r="H35" i="28"/>
  <c r="H34" i="28"/>
  <c r="H33" i="28"/>
  <c r="H37" i="28" s="1"/>
  <c r="C12" i="5" s="1"/>
  <c r="H16" i="28"/>
  <c r="H15" i="28"/>
  <c r="H14" i="28"/>
  <c r="H10" i="28"/>
  <c r="H9" i="28"/>
  <c r="H8" i="28"/>
  <c r="H7" i="28"/>
  <c r="A7" i="28"/>
  <c r="H6" i="28"/>
  <c r="H11" i="28" s="1"/>
  <c r="H30" i="28" l="1"/>
  <c r="C10" i="5"/>
  <c r="C11" i="5" l="1"/>
  <c r="H31" i="28"/>
  <c r="H38" i="28" s="1"/>
  <c r="H40" i="28" s="1"/>
  <c r="H41" i="28" s="1"/>
  <c r="C13" i="5"/>
  <c r="I3" i="27"/>
  <c r="C14" i="5" l="1"/>
  <c r="D13" i="5"/>
  <c r="I4" i="27"/>
  <c r="I5" i="27"/>
  <c r="I6" i="27"/>
  <c r="I7" i="27"/>
  <c r="I8" i="27"/>
  <c r="I9" i="27"/>
  <c r="I10" i="27"/>
  <c r="I11" i="27"/>
  <c r="I12" i="27"/>
  <c r="I13" i="27"/>
  <c r="F13" i="20" l="1"/>
  <c r="K8" i="21" l="1"/>
  <c r="AC6" i="20" l="1"/>
  <c r="AA22" i="21"/>
  <c r="AA14" i="21"/>
  <c r="AC8" i="20"/>
  <c r="AD8" i="20" s="1"/>
  <c r="AC7" i="20"/>
  <c r="X6" i="21"/>
  <c r="I5" i="21"/>
  <c r="AC5" i="20"/>
  <c r="AA12" i="21"/>
  <c r="M16" i="21"/>
  <c r="L16" i="21"/>
  <c r="K16" i="21"/>
  <c r="Q17" i="21"/>
  <c r="P17" i="21"/>
  <c r="M17" i="21"/>
  <c r="L17" i="21"/>
  <c r="K17" i="21"/>
  <c r="AA18" i="21"/>
  <c r="R12" i="20"/>
  <c r="S12" i="20"/>
  <c r="AC12" i="20" l="1"/>
  <c r="AD12" i="20" s="1"/>
  <c r="AA16" i="21"/>
  <c r="AA17" i="21"/>
  <c r="R11" i="20"/>
  <c r="S11" i="20"/>
  <c r="S10" i="20"/>
  <c r="R10" i="20"/>
  <c r="AC10" i="20" l="1"/>
  <c r="AC9" i="20"/>
  <c r="AC11" i="20"/>
  <c r="AA11" i="21" l="1"/>
  <c r="AA8" i="21"/>
  <c r="AA6" i="21"/>
  <c r="AA5" i="21"/>
  <c r="AD7" i="20" l="1"/>
  <c r="AD10" i="20"/>
  <c r="AD6" i="20"/>
  <c r="AD5" i="20"/>
  <c r="AD11" i="20"/>
  <c r="AD9" i="20"/>
  <c r="C5" i="21"/>
  <c r="C6" i="21"/>
  <c r="AD13" i="20" l="1"/>
  <c r="D10" i="5" l="1"/>
  <c r="D11" i="5" l="1"/>
  <c r="D12" i="5"/>
</calcChain>
</file>

<file path=xl/sharedStrings.xml><?xml version="1.0" encoding="utf-8"?>
<sst xmlns="http://schemas.openxmlformats.org/spreadsheetml/2006/main" count="279" uniqueCount="178">
  <si>
    <t>Field Supervisors - 
Community Survey</t>
  </si>
  <si>
    <t>Enumerators - 
Community Survey</t>
  </si>
  <si>
    <t>No.</t>
  </si>
  <si>
    <t>Item</t>
  </si>
  <si>
    <t>Unit</t>
  </si>
  <si>
    <t>Frequency</t>
  </si>
  <si>
    <t>Cost</t>
  </si>
  <si>
    <t>Total</t>
  </si>
  <si>
    <t>Person</t>
  </si>
  <si>
    <t>R/T</t>
  </si>
  <si>
    <t>LOE (days)</t>
  </si>
  <si>
    <t>Data entry</t>
  </si>
  <si>
    <t>Van</t>
  </si>
  <si>
    <t>Total Cost</t>
  </si>
  <si>
    <t>Number staff</t>
  </si>
  <si>
    <t>Total LOE</t>
  </si>
  <si>
    <t>Daily Rate</t>
  </si>
  <si>
    <t>Data Quality Control</t>
  </si>
  <si>
    <t>Perceptions Survey#questionnaire</t>
  </si>
  <si>
    <t>Pathways Case Studies#Interview</t>
  </si>
  <si>
    <t>Processing and Analysis</t>
  </si>
  <si>
    <t>Adminitration</t>
  </si>
  <si>
    <t>Positions</t>
  </si>
  <si>
    <t>Name</t>
  </si>
  <si>
    <t>Baht</t>
  </si>
  <si>
    <t>Kick off meeting</t>
  </si>
  <si>
    <t>Work plan meeting</t>
  </si>
  <si>
    <t>Staff recruitment</t>
  </si>
  <si>
    <t xml:space="preserve">Training courses for Enumerators </t>
  </si>
  <si>
    <t>1 Influencer per province</t>
  </si>
  <si>
    <t>4 Actors per province</t>
  </si>
  <si>
    <t>Review data capture forms</t>
  </si>
  <si>
    <t>Compose case study</t>
  </si>
  <si>
    <t xml:space="preserve">Coordination </t>
  </si>
  <si>
    <t>Deliverables and Reports</t>
  </si>
  <si>
    <t>Days</t>
  </si>
  <si>
    <t>Research Coordinator</t>
  </si>
  <si>
    <t>Research Manager - Perception Survey</t>
  </si>
  <si>
    <t>Research Manager - Case Studies</t>
  </si>
  <si>
    <t>Research Coordinator – one per university</t>
  </si>
  <si>
    <t>Research Manager, Perceptions Survey – one per province</t>
  </si>
  <si>
    <t>Survey Field Supervisor – two per province</t>
  </si>
  <si>
    <t>Survey Enumerator – 6 per province (split into 2 teams)</t>
  </si>
  <si>
    <t>Research Manager, Case Studies – one per province</t>
  </si>
  <si>
    <t xml:space="preserve">Case Study Interviewer – two per province </t>
  </si>
  <si>
    <t>Description</t>
  </si>
  <si>
    <t>Local Transportation</t>
  </si>
  <si>
    <t>≤ 50 kms/trip</t>
  </si>
  <si>
    <t>&gt; 50 kms/trip</t>
  </si>
  <si>
    <t>Vehicle Rental</t>
  </si>
  <si>
    <t>Based on market survey. THB 2,000/day; fuel THB 800/day.</t>
  </si>
  <si>
    <t>Lodging</t>
  </si>
  <si>
    <t>Meals</t>
  </si>
  <si>
    <t>Time</t>
  </si>
  <si>
    <t>Lunch</t>
  </si>
  <si>
    <t>Dinner</t>
  </si>
  <si>
    <t xml:space="preserve">Half day meeting </t>
  </si>
  <si>
    <t>Break, lunch</t>
  </si>
  <si>
    <t xml:space="preserve">Full day meeting </t>
  </si>
  <si>
    <t>2 breaks, lunch</t>
  </si>
  <si>
    <t>Meeting Package</t>
  </si>
  <si>
    <t>Focus Group Discussion</t>
  </si>
  <si>
    <t>Post survey and Quality control</t>
  </si>
  <si>
    <t>Qualification</t>
  </si>
  <si>
    <t xml:space="preserve">Workshop for Interviewers </t>
  </si>
  <si>
    <t>Review case study</t>
  </si>
  <si>
    <t>Prepare statistical data analysis</t>
  </si>
  <si>
    <t>Case Study Interviewer</t>
  </si>
  <si>
    <t xml:space="preserve">Preparation </t>
  </si>
  <si>
    <t>Meeting</t>
  </si>
  <si>
    <t xml:space="preserve">Training for Enumerators </t>
  </si>
  <si>
    <t>Nong Chik District</t>
  </si>
  <si>
    <t>Saiburee District</t>
  </si>
  <si>
    <t>Mai Kan District</t>
  </si>
  <si>
    <t>Kok po District</t>
  </si>
  <si>
    <t>Pattani - Nong Jik District (25 KM)</t>
  </si>
  <si>
    <t>Pattani - Kok Po District (45 KM)</t>
  </si>
  <si>
    <t>Pattani - saiburee District (50 KM)</t>
  </si>
  <si>
    <t>Pattani - Mai Kan District (60 KM)</t>
  </si>
  <si>
    <t>PSU rate</t>
  </si>
  <si>
    <t>Nong Jik District</t>
  </si>
  <si>
    <t>Kok Po District</t>
  </si>
  <si>
    <t>Mai kan District</t>
  </si>
  <si>
    <t>Pathways Case Studies#Interview*</t>
  </si>
  <si>
    <t xml:space="preserve">*For Pathway Case Study, there is no specific district to interview. The place for interviewing will be the place where case studies feel comfortable. </t>
  </si>
  <si>
    <t>Processing and Analysis (KKU)</t>
  </si>
  <si>
    <t>8 associated person interview per province</t>
  </si>
  <si>
    <t>N/A</t>
  </si>
  <si>
    <t>Community meeting</t>
  </si>
  <si>
    <t>Pattani - Narathiwat</t>
  </si>
  <si>
    <t>Prepare data for case study analysis (Coding)</t>
  </si>
  <si>
    <t>Government rate</t>
  </si>
  <si>
    <t>Night</t>
  </si>
  <si>
    <t>Pullman Khon Kaen rate</t>
  </si>
  <si>
    <t>Based on market survey. THB 2,000/day; fuel THB 1000/day.</t>
  </si>
  <si>
    <t>Days - Cost Share</t>
  </si>
  <si>
    <t>Asst. Prof. Chidchanok Rahimmula</t>
  </si>
  <si>
    <t>Dr. Warunee  Na Nakorn</t>
  </si>
  <si>
    <t>Ms. Sutiga Warahas</t>
  </si>
  <si>
    <t>Ms. Sania Masaaw</t>
  </si>
  <si>
    <t>TBD</t>
  </si>
  <si>
    <t>Dr. Yasmin Sattar</t>
  </si>
  <si>
    <t>Mr. Imron Sahoh</t>
  </si>
  <si>
    <t>Ms. Rohanee Juenara</t>
  </si>
  <si>
    <t>Percentage</t>
  </si>
  <si>
    <t>เชยงใหม่</t>
  </si>
  <si>
    <t>อําเภอเชยงดาว</t>
  </si>
  <si>
    <t>ตําบลเมองนะ</t>
  </si>
  <si>
    <t>ตําบลเชยงดาว</t>
  </si>
  <si>
    <t>ตําบลทง่  ขาวพวง</t>
  </si>
  <si>
    <t>ตําบลเมองงาย</t>
  </si>
  <si>
    <t>อําเภอสารภี</t>
  </si>
  <si>
    <t>ตําบลไชยสถาน</t>
  </si>
  <si>
    <t>ตําบลป่ าบง</t>
  </si>
  <si>
    <t>อําเภอสันป่ าตอง</t>
  </si>
  <si>
    <t>ตําบลมะขามหลวง</t>
  </si>
  <si>
    <t>ตําบลทาวังพราว</t>
  </si>
  <si>
    <t>อําเภออมกอย</t>
  </si>
  <si>
    <t>ตําบลอมกอย</t>
  </si>
  <si>
    <t>ตําบลยางเปียง</t>
  </si>
  <si>
    <t>อําเภอแมวาง</t>
  </si>
  <si>
    <t>ตําบลดอนเปา</t>
  </si>
  <si>
    <t>4-day = 180 Q</t>
  </si>
  <si>
    <t>2-day =  63 Q</t>
  </si>
  <si>
    <t>2-day = 51 Q</t>
  </si>
  <si>
    <t>3-day = 43 Q</t>
  </si>
  <si>
    <t>1-day = 23 Q</t>
  </si>
  <si>
    <t>คน</t>
  </si>
  <si>
    <t>วัน</t>
  </si>
  <si>
    <t>No. of Day</t>
  </si>
  <si>
    <t>ลำดับ</t>
  </si>
  <si>
    <t>รายการ</t>
  </si>
  <si>
    <t>หน่วย</t>
  </si>
  <si>
    <t>จำนวนหน่วย</t>
  </si>
  <si>
    <t>ราคา:หน่วย</t>
  </si>
  <si>
    <t>จำนวนเงิน</t>
  </si>
  <si>
    <t>คำอธิบายรายการ</t>
  </si>
  <si>
    <t>รวมงบประมาณทั้งสิ้น (THB)</t>
  </si>
  <si>
    <t>รวมงบประมาณทั้งสิ้น (EUR)</t>
  </si>
  <si>
    <t>รวมงบประมาณมทั้งสิ้น (THB)</t>
  </si>
  <si>
    <t>รวมบประมาณทิ้งสิ้น (EUR)</t>
  </si>
  <si>
    <t>รวมงบประมาณ</t>
  </si>
  <si>
    <t>หมวด ค่าตอบแทนบุคลากร</t>
  </si>
  <si>
    <t>หมวด ค่าใช้จ่ายในการดำเนินกิจกรรม</t>
  </si>
  <si>
    <t xml:space="preserve">  -  ค่าตอบแทนวิทยากร</t>
  </si>
  <si>
    <t xml:space="preserve">  -  ค่าห้องพัก</t>
  </si>
  <si>
    <t xml:space="preserve">  -  ค่าห้องประชุม</t>
  </si>
  <si>
    <t xml:space="preserve">  -  ค่าอาหารว่าง และเครื่องดื่มระหว่างการประชุม</t>
  </si>
  <si>
    <t xml:space="preserve">  -  ค่าอาหารมื้อหลักระหว่างการประชุม</t>
  </si>
  <si>
    <t xml:space="preserve">  -  ค่าเบี้ยเลี้ยง</t>
  </si>
  <si>
    <t>หมวด ค่าบริหารจัดการสำนักงาน และค่าใช้จ่ายอื่นๆ</t>
  </si>
  <si>
    <t>ค่าติดต่อสื่อสาร</t>
  </si>
  <si>
    <t>ค่าถ่ายเอกสาร</t>
  </si>
  <si>
    <t>ค่าวัสดุ/อุปกรณ์สำนักงาน</t>
  </si>
  <si>
    <t>ค่าเอกสารสิ่งพิมพ์</t>
  </si>
  <si>
    <t>กิจกรรม ...............................................................</t>
  </si>
  <si>
    <t xml:space="preserve">  -  ค่าเดินทาง ….ระบุ....(ค่าน้ำมัน/ค่าเช่ารถ/ค่าเดินทาง.........)</t>
  </si>
  <si>
    <t>***กำหนดให้ไม่เกิน 25% ของงบดำเนินการ***</t>
  </si>
  <si>
    <t>(ให้ใช้อัตราแลกเปลี่ยน ณ วันที่คำนวณงบประมาณ) : Exchange Rate</t>
  </si>
  <si>
    <t>ชั่วโมง</t>
  </si>
  <si>
    <t>ห้อง</t>
  </si>
  <si>
    <t>มื้อ</t>
  </si>
  <si>
    <t>เที่ยว</t>
  </si>
  <si>
    <t>คืน</t>
  </si>
  <si>
    <t>เดือน</t>
  </si>
  <si>
    <t>ชื่อโครงการ  :   .........................................................................................................................................................................................................</t>
  </si>
  <si>
    <t>ระยะเวลาการดำเนินงาน :  .....................................................................................................................................................................................</t>
  </si>
  <si>
    <t>ชื่อองค์กรรับทุน :  ....................................................................................................................................................................................................</t>
  </si>
  <si>
    <t>รวมกิจกรรมที่ 2.1</t>
  </si>
  <si>
    <t>รวมกิจกรรมที่ 2.2</t>
  </si>
  <si>
    <t>รวมหมวด 1 ค่าตอบแทนบุคลากร</t>
  </si>
  <si>
    <t>รวมหมวด 2 ค่าใช้จ่ายในการดำเนินกิจกรรม</t>
  </si>
  <si>
    <t>รวมหมวด 3 ค่าบริหารจัดการสำนักงาน และค่าใช้จ่ายอื่นๆ</t>
  </si>
  <si>
    <t>รวมงบประมาณทั้งสิ้น</t>
  </si>
  <si>
    <r>
      <rPr>
        <b/>
        <sz val="20"/>
        <rFont val="TH SarabunPSK"/>
        <family val="2"/>
      </rPr>
      <t>ภาคผนวก</t>
    </r>
    <r>
      <rPr>
        <sz val="20"/>
        <rFont val="TH SarabunPSK"/>
        <family val="2"/>
      </rPr>
      <t xml:space="preserve"> </t>
    </r>
    <r>
      <rPr>
        <b/>
        <sz val="20"/>
        <rFont val="TH SarabunPSK"/>
        <family val="2"/>
      </rPr>
      <t>3</t>
    </r>
  </si>
  <si>
    <t xml:space="preserve"> แบบฟอร์มงบประมาณ</t>
  </si>
  <si>
    <t xml:space="preserve">กรอบอัตราค่าใช้จ่ายเพื่อเป็นแนวทางการจัดทำงบประมาณ </t>
  </si>
  <si>
    <t>(อ้างอิงตามระเบียบของศูนย์ประชาสังคมและการจัดการองค์กรเอกชนสาธารณประโยชน์)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</si>
</sst>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87" formatCode="0.0"/>
    <numFmt numFmtId="188" formatCode="_(* #,##0_);_(* \(#,##0\);_(* &quot;-&quot;??_);_(@_)"/>
    <numFmt numFmtId="189" formatCode="0.0%"/>
    <numFmt numFmtId="190" formatCode="[$€-2]\ #,##0"/>
  </numFmts>
  <fonts count="3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Calibri"/>
      <family val="2"/>
    </font>
    <font>
      <b/>
      <sz val="11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Tahoma"/>
      <family val="2"/>
      <scheme val="minor"/>
    </font>
    <font>
      <sz val="10"/>
      <name val="Tahoma"/>
      <family val="2"/>
      <scheme val="minor"/>
    </font>
    <font>
      <sz val="11"/>
      <name val="Tahoma"/>
      <family val="2"/>
      <scheme val="minor"/>
    </font>
    <font>
      <b/>
      <sz val="10"/>
      <name val="Tahoma"/>
      <family val="2"/>
      <scheme val="minor"/>
    </font>
    <font>
      <b/>
      <sz val="11"/>
      <name val="Tahoma"/>
      <family val="2"/>
      <scheme val="minor"/>
    </font>
    <font>
      <sz val="8"/>
      <name val="Franklin Gothic Book"/>
      <family val="2"/>
    </font>
    <font>
      <sz val="11"/>
      <name val="Franklin Gothic Book"/>
      <family val="2"/>
    </font>
    <font>
      <sz val="11"/>
      <color rgb="FF000000"/>
      <name val="Arial"/>
      <family val="2"/>
    </font>
    <font>
      <sz val="11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i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99"/>
      <name val="TH SarabunPSK"/>
      <family val="2"/>
    </font>
    <font>
      <i/>
      <sz val="1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5"/>
      <name val="TH SarabunPSK"/>
      <family val="2"/>
    </font>
    <font>
      <b/>
      <sz val="26"/>
      <name val="TH SarabunPSK"/>
      <family val="2"/>
    </font>
    <font>
      <sz val="15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i/>
      <sz val="18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5">
    <xf numFmtId="0" fontId="0" fillId="0" borderId="0" xfId="0"/>
    <xf numFmtId="3" fontId="6" fillId="0" borderId="8" xfId="3" applyNumberFormat="1" applyFont="1" applyFill="1" applyBorder="1" applyAlignment="1">
      <alignment horizontal="center" vertical="center" wrapText="1"/>
    </xf>
    <xf numFmtId="43" fontId="6" fillId="0" borderId="8" xfId="3" applyFont="1" applyFill="1" applyBorder="1" applyAlignment="1">
      <alignment horizontal="center" vertical="center" wrapText="1"/>
    </xf>
    <xf numFmtId="3" fontId="6" fillId="0" borderId="10" xfId="3" applyNumberFormat="1" applyFont="1" applyFill="1" applyBorder="1" applyAlignment="1">
      <alignment horizontal="center" vertical="center" wrapText="1"/>
    </xf>
    <xf numFmtId="43" fontId="6" fillId="0" borderId="10" xfId="3" applyFont="1" applyFill="1" applyBorder="1" applyAlignment="1">
      <alignment horizontal="center" vertical="center" wrapText="1"/>
    </xf>
    <xf numFmtId="3" fontId="6" fillId="0" borderId="12" xfId="3" applyNumberFormat="1" applyFont="1" applyFill="1" applyBorder="1" applyAlignment="1">
      <alignment horizontal="center" vertical="center" wrapText="1"/>
    </xf>
    <xf numFmtId="43" fontId="6" fillId="0" borderId="12" xfId="3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3" fontId="6" fillId="0" borderId="2" xfId="3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49" fontId="5" fillId="4" borderId="6" xfId="3" applyNumberFormat="1" applyFont="1" applyFill="1" applyBorder="1" applyAlignment="1">
      <alignment horizontal="left" vertical="center"/>
    </xf>
    <xf numFmtId="43" fontId="5" fillId="4" borderId="2" xfId="3" applyFont="1" applyFill="1" applyBorder="1" applyAlignment="1">
      <alignment horizontal="center" vertical="center"/>
    </xf>
    <xf numFmtId="0" fontId="5" fillId="4" borderId="2" xfId="3" applyNumberFormat="1" applyFont="1" applyFill="1" applyBorder="1" applyAlignment="1">
      <alignment horizontal="left" vertical="center"/>
    </xf>
    <xf numFmtId="0" fontId="0" fillId="4" borderId="4" xfId="0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37" fontId="6" fillId="0" borderId="4" xfId="3" applyNumberFormat="1" applyFont="1" applyFill="1" applyBorder="1" applyAlignment="1">
      <alignment horizontal="center" vertical="center" wrapText="1"/>
    </xf>
    <xf numFmtId="43" fontId="6" fillId="0" borderId="4" xfId="3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3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3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3" fontId="6" fillId="0" borderId="0" xfId="3" applyNumberFormat="1" applyFont="1" applyFill="1" applyBorder="1" applyAlignment="1">
      <alignment horizontal="center" vertical="center" wrapText="1"/>
    </xf>
    <xf numFmtId="43" fontId="6" fillId="0" borderId="0" xfId="3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3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3" fontId="6" fillId="0" borderId="9" xfId="3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6" fillId="0" borderId="13" xfId="3" applyNumberFormat="1" applyFont="1" applyFill="1" applyBorder="1" applyAlignment="1">
      <alignment horizontal="left" vertical="center" wrapText="1"/>
    </xf>
    <xf numFmtId="0" fontId="6" fillId="0" borderId="14" xfId="3" applyNumberFormat="1" applyFont="1" applyFill="1" applyBorder="1" applyAlignment="1">
      <alignment horizontal="left" vertical="center" wrapText="1"/>
    </xf>
    <xf numFmtId="0" fontId="6" fillId="0" borderId="15" xfId="3" applyNumberFormat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2" borderId="36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3" fontId="6" fillId="0" borderId="5" xfId="3" applyNumberFormat="1" applyFont="1" applyFill="1" applyBorder="1" applyAlignment="1">
      <alignment horizontal="center" vertical="center" wrapText="1"/>
    </xf>
    <xf numFmtId="43" fontId="6" fillId="0" borderId="5" xfId="3" applyFont="1" applyFill="1" applyBorder="1" applyAlignment="1">
      <alignment horizontal="center" vertical="center" wrapText="1"/>
    </xf>
    <xf numFmtId="0" fontId="6" fillId="0" borderId="5" xfId="3" applyNumberFormat="1" applyFont="1" applyFill="1" applyBorder="1" applyAlignment="1">
      <alignment horizontal="left" vertical="center" wrapText="1"/>
    </xf>
    <xf numFmtId="3" fontId="6" fillId="0" borderId="0" xfId="3" applyNumberFormat="1" applyFont="1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3" fontId="6" fillId="0" borderId="4" xfId="3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5" fillId="0" borderId="5" xfId="0" quotePrefix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5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188" fontId="11" fillId="0" borderId="36" xfId="1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188" fontId="11" fillId="2" borderId="36" xfId="1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19" xfId="0" applyFont="1" applyBorder="1" applyAlignment="1">
      <alignment vertical="center"/>
    </xf>
    <xf numFmtId="0" fontId="9" fillId="7" borderId="20" xfId="0" applyFont="1" applyFill="1" applyBorder="1" applyAlignment="1">
      <alignment vertical="center"/>
    </xf>
    <xf numFmtId="0" fontId="8" fillId="7" borderId="37" xfId="0" applyFont="1" applyFill="1" applyBorder="1" applyAlignment="1">
      <alignment horizontal="left" vertical="center"/>
    </xf>
    <xf numFmtId="0" fontId="9" fillId="7" borderId="19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vertical="center"/>
    </xf>
    <xf numFmtId="0" fontId="9" fillId="7" borderId="37" xfId="0" applyFont="1" applyFill="1" applyBorder="1" applyAlignment="1">
      <alignment vertical="center"/>
    </xf>
    <xf numFmtId="0" fontId="9" fillId="7" borderId="23" xfId="0" applyFont="1" applyFill="1" applyBorder="1" applyAlignment="1">
      <alignment vertical="center"/>
    </xf>
    <xf numFmtId="188" fontId="11" fillId="7" borderId="39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88" fontId="11" fillId="0" borderId="0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4" borderId="33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 wrapText="1"/>
    </xf>
    <xf numFmtId="43" fontId="12" fillId="0" borderId="0" xfId="1" applyFont="1" applyAlignment="1">
      <alignment vertical="center"/>
    </xf>
    <xf numFmtId="43" fontId="0" fillId="0" borderId="0" xfId="1" applyFont="1" applyAlignment="1">
      <alignment horizontal="center" vertical="center"/>
    </xf>
    <xf numFmtId="1" fontId="14" fillId="9" borderId="42" xfId="0" applyNumberFormat="1" applyFont="1" applyFill="1" applyBorder="1" applyAlignment="1">
      <alignment horizontal="center" vertical="center" shrinkToFit="1"/>
    </xf>
    <xf numFmtId="0" fontId="15" fillId="9" borderId="42" xfId="0" applyFont="1" applyFill="1" applyBorder="1" applyAlignment="1">
      <alignment horizontal="center" vertical="center" wrapText="1"/>
    </xf>
    <xf numFmtId="1" fontId="14" fillId="10" borderId="42" xfId="0" applyNumberFormat="1" applyFont="1" applyFill="1" applyBorder="1" applyAlignment="1">
      <alignment horizontal="center" vertical="center" shrinkToFit="1"/>
    </xf>
    <xf numFmtId="0" fontId="15" fillId="10" borderId="42" xfId="0" applyFont="1" applyFill="1" applyBorder="1" applyAlignment="1">
      <alignment horizontal="center" vertical="center" wrapText="1"/>
    </xf>
    <xf numFmtId="1" fontId="14" fillId="5" borderId="42" xfId="0" applyNumberFormat="1" applyFont="1" applyFill="1" applyBorder="1" applyAlignment="1">
      <alignment horizontal="center" vertical="center" shrinkToFit="1"/>
    </xf>
    <xf numFmtId="0" fontId="15" fillId="5" borderId="42" xfId="0" applyFont="1" applyFill="1" applyBorder="1" applyAlignment="1">
      <alignment horizontal="center" vertical="center" wrapText="1"/>
    </xf>
    <xf numFmtId="1" fontId="14" fillId="11" borderId="42" xfId="0" applyNumberFormat="1" applyFont="1" applyFill="1" applyBorder="1" applyAlignment="1">
      <alignment horizontal="center" vertical="center" shrinkToFit="1"/>
    </xf>
    <xf numFmtId="0" fontId="15" fillId="11" borderId="42" xfId="0" applyFont="1" applyFill="1" applyBorder="1" applyAlignment="1">
      <alignment horizontal="center" vertical="center" wrapText="1"/>
    </xf>
    <xf numFmtId="43" fontId="14" fillId="0" borderId="0" xfId="1" applyFont="1" applyBorder="1" applyAlignment="1">
      <alignment horizontal="center" vertical="center" shrinkToFit="1"/>
    </xf>
    <xf numFmtId="43" fontId="0" fillId="0" borderId="0" xfId="1" applyFont="1" applyBorder="1" applyAlignment="1">
      <alignment horizontal="center" vertical="center"/>
    </xf>
    <xf numFmtId="43" fontId="14" fillId="8" borderId="2" xfId="1" applyFont="1" applyFill="1" applyBorder="1" applyAlignment="1">
      <alignment horizontal="center" vertical="center" shrinkToFit="1"/>
    </xf>
    <xf numFmtId="1" fontId="14" fillId="11" borderId="45" xfId="0" applyNumberFormat="1" applyFont="1" applyFill="1" applyBorder="1" applyAlignment="1">
      <alignment horizontal="center" vertical="center" shrinkToFit="1"/>
    </xf>
    <xf numFmtId="0" fontId="15" fillId="11" borderId="45" xfId="0" applyFont="1" applyFill="1" applyBorder="1" applyAlignment="1">
      <alignment horizontal="center" vertical="center" wrapText="1"/>
    </xf>
    <xf numFmtId="1" fontId="14" fillId="8" borderId="4" xfId="0" applyNumberFormat="1" applyFont="1" applyFill="1" applyBorder="1" applyAlignment="1">
      <alignment horizontal="center" vertical="center" shrinkToFit="1"/>
    </xf>
    <xf numFmtId="0" fontId="15" fillId="8" borderId="5" xfId="0" applyFont="1" applyFill="1" applyBorder="1" applyAlignment="1">
      <alignment horizontal="center" vertical="center" wrapText="1"/>
    </xf>
    <xf numFmtId="43" fontId="14" fillId="9" borderId="52" xfId="1" applyFont="1" applyFill="1" applyBorder="1" applyAlignment="1">
      <alignment horizontal="center" vertical="center" shrinkToFit="1"/>
    </xf>
    <xf numFmtId="43" fontId="14" fillId="9" borderId="53" xfId="1" applyFont="1" applyFill="1" applyBorder="1" applyAlignment="1">
      <alignment horizontal="center" vertical="center" shrinkToFit="1"/>
    </xf>
    <xf numFmtId="43" fontId="14" fillId="10" borderId="53" xfId="1" applyFont="1" applyFill="1" applyBorder="1" applyAlignment="1">
      <alignment horizontal="center" vertical="center" shrinkToFit="1"/>
    </xf>
    <xf numFmtId="43" fontId="14" fillId="5" borderId="53" xfId="1" applyFont="1" applyFill="1" applyBorder="1" applyAlignment="1">
      <alignment horizontal="center" vertical="center" shrinkToFit="1"/>
    </xf>
    <xf numFmtId="43" fontId="14" fillId="11" borderId="53" xfId="1" applyFont="1" applyFill="1" applyBorder="1" applyAlignment="1">
      <alignment horizontal="center" vertical="center" shrinkToFit="1"/>
    </xf>
    <xf numFmtId="43" fontId="14" fillId="11" borderId="47" xfId="1" applyFont="1" applyFill="1" applyBorder="1" applyAlignment="1">
      <alignment horizontal="center" vertical="center" shrinkToFit="1"/>
    </xf>
    <xf numFmtId="0" fontId="17" fillId="2" borderId="0" xfId="2" applyFont="1" applyFill="1" applyAlignment="1">
      <alignment vertical="center"/>
    </xf>
    <xf numFmtId="0" fontId="16" fillId="2" borderId="0" xfId="2" applyFont="1" applyFill="1" applyAlignment="1">
      <alignment horizontal="center" vertical="center"/>
    </xf>
    <xf numFmtId="0" fontId="16" fillId="2" borderId="0" xfId="2" applyFont="1" applyFill="1" applyAlignment="1">
      <alignment horizontal="right" vertical="center"/>
    </xf>
    <xf numFmtId="0" fontId="18" fillId="2" borderId="0" xfId="2" applyFont="1" applyFill="1" applyAlignment="1">
      <alignment horizontal="center" vertical="center"/>
    </xf>
    <xf numFmtId="3" fontId="16" fillId="2" borderId="0" xfId="2" applyNumberFormat="1" applyFont="1" applyFill="1" applyAlignment="1">
      <alignment horizontal="right" vertical="center"/>
    </xf>
    <xf numFmtId="4" fontId="17" fillId="2" borderId="0" xfId="2" applyNumberFormat="1" applyFont="1" applyFill="1" applyAlignment="1">
      <alignment horizontal="right" vertical="center"/>
    </xf>
    <xf numFmtId="1" fontId="16" fillId="2" borderId="2" xfId="2" applyNumberFormat="1" applyFont="1" applyFill="1" applyBorder="1" applyAlignment="1" applyProtection="1">
      <alignment horizontal="center" vertical="top"/>
      <protection locked="0"/>
    </xf>
    <xf numFmtId="0" fontId="16" fillId="2" borderId="3" xfId="2" applyFont="1" applyFill="1" applyBorder="1" applyAlignment="1" applyProtection="1">
      <alignment horizontal="center" vertical="top" wrapText="1"/>
      <protection locked="0"/>
    </xf>
    <xf numFmtId="12" fontId="16" fillId="2" borderId="3" xfId="2" applyNumberFormat="1" applyFont="1" applyFill="1" applyBorder="1" applyAlignment="1" applyProtection="1">
      <alignment horizontal="center" vertical="top" wrapText="1"/>
      <protection locked="0"/>
    </xf>
    <xf numFmtId="3" fontId="16" fillId="2" borderId="3" xfId="3" applyNumberFormat="1" applyFont="1" applyFill="1" applyBorder="1" applyAlignment="1" applyProtection="1">
      <alignment horizontal="center" vertical="top" wrapText="1"/>
      <protection locked="0"/>
    </xf>
    <xf numFmtId="4" fontId="16" fillId="2" borderId="3" xfId="3" applyNumberFormat="1" applyFont="1" applyFill="1" applyBorder="1" applyAlignment="1" applyProtection="1">
      <alignment horizontal="center" vertical="top" wrapText="1"/>
      <protection locked="0"/>
    </xf>
    <xf numFmtId="0" fontId="17" fillId="2" borderId="0" xfId="2" applyFont="1" applyFill="1" applyAlignment="1" applyProtection="1">
      <alignment horizontal="center" vertical="center"/>
      <protection locked="0"/>
    </xf>
    <xf numFmtId="1" fontId="16" fillId="6" borderId="4" xfId="2" applyNumberFormat="1" applyFont="1" applyFill="1" applyBorder="1" applyAlignment="1" applyProtection="1">
      <alignment horizontal="center" vertical="top"/>
      <protection locked="0"/>
    </xf>
    <xf numFmtId="0" fontId="16" fillId="6" borderId="4" xfId="2" applyFont="1" applyFill="1" applyBorder="1" applyAlignment="1" applyProtection="1">
      <alignment horizontal="left" vertical="top" wrapText="1"/>
      <protection locked="0"/>
    </xf>
    <xf numFmtId="0" fontId="16" fillId="6" borderId="5" xfId="2" applyFont="1" applyFill="1" applyBorder="1" applyAlignment="1" applyProtection="1">
      <alignment horizontal="center" vertical="top" wrapText="1"/>
      <protection locked="0"/>
    </xf>
    <xf numFmtId="4" fontId="16" fillId="6" borderId="5" xfId="2" applyNumberFormat="1" applyFont="1" applyFill="1" applyBorder="1" applyAlignment="1" applyProtection="1">
      <alignment horizontal="center" vertical="top" wrapText="1"/>
      <protection locked="0"/>
    </xf>
    <xf numFmtId="0" fontId="19" fillId="6" borderId="6" xfId="2" applyFont="1" applyFill="1" applyBorder="1" applyAlignment="1">
      <alignment horizontal="center" vertical="top" wrapText="1"/>
    </xf>
    <xf numFmtId="0" fontId="16" fillId="2" borderId="0" xfId="2" applyFont="1" applyFill="1" applyAlignment="1" applyProtection="1">
      <alignment horizontal="center" vertical="center"/>
      <protection locked="0"/>
    </xf>
    <xf numFmtId="187" fontId="17" fillId="2" borderId="2" xfId="2" applyNumberFormat="1" applyFont="1" applyFill="1" applyBorder="1" applyAlignment="1" applyProtection="1">
      <alignment horizontal="center" vertical="top"/>
      <protection locked="0"/>
    </xf>
    <xf numFmtId="0" fontId="17" fillId="2" borderId="2" xfId="2" applyFont="1" applyFill="1" applyBorder="1" applyAlignment="1" applyProtection="1">
      <alignment horizontal="left" vertical="top" wrapText="1"/>
      <protection locked="0"/>
    </xf>
    <xf numFmtId="0" fontId="17" fillId="2" borderId="2" xfId="2" applyFont="1" applyFill="1" applyBorder="1" applyAlignment="1" applyProtection="1">
      <alignment horizontal="center" vertical="top"/>
      <protection locked="0"/>
    </xf>
    <xf numFmtId="37" fontId="17" fillId="2" borderId="2" xfId="2" applyNumberFormat="1" applyFont="1" applyFill="1" applyBorder="1" applyAlignment="1" applyProtection="1">
      <alignment horizontal="center" vertical="top"/>
      <protection locked="0"/>
    </xf>
    <xf numFmtId="3" fontId="17" fillId="2" borderId="2" xfId="2" applyNumberFormat="1" applyFont="1" applyFill="1" applyBorder="1" applyAlignment="1" applyProtection="1">
      <alignment horizontal="center" vertical="top"/>
      <protection locked="0"/>
    </xf>
    <xf numFmtId="188" fontId="17" fillId="2" borderId="2" xfId="1" applyNumberFormat="1" applyFont="1" applyFill="1" applyBorder="1" applyAlignment="1">
      <alignment horizontal="right" vertical="top"/>
    </xf>
    <xf numFmtId="3" fontId="17" fillId="2" borderId="2" xfId="3" applyNumberFormat="1" applyFont="1" applyFill="1" applyBorder="1" applyAlignment="1" applyProtection="1">
      <alignment horizontal="right" vertical="top"/>
      <protection locked="0"/>
    </xf>
    <xf numFmtId="49" fontId="17" fillId="2" borderId="2" xfId="2" applyNumberFormat="1" applyFont="1" applyFill="1" applyBorder="1" applyAlignment="1">
      <alignment horizontal="left" vertical="top" wrapText="1"/>
    </xf>
    <xf numFmtId="0" fontId="17" fillId="2" borderId="0" xfId="2" applyFont="1" applyFill="1" applyAlignment="1" applyProtection="1">
      <alignment vertical="center"/>
      <protection locked="0"/>
    </xf>
    <xf numFmtId="2" fontId="16" fillId="9" borderId="2" xfId="2" applyNumberFormat="1" applyFont="1" applyFill="1" applyBorder="1" applyAlignment="1" applyProtection="1">
      <alignment horizontal="center" vertical="top"/>
      <protection locked="0"/>
    </xf>
    <xf numFmtId="0" fontId="16" fillId="9" borderId="3" xfId="2" applyFont="1" applyFill="1" applyBorder="1" applyAlignment="1" applyProtection="1">
      <alignment horizontal="left" vertical="top" wrapText="1"/>
      <protection locked="0"/>
    </xf>
    <xf numFmtId="3" fontId="16" fillId="9" borderId="3" xfId="3" applyNumberFormat="1" applyFont="1" applyFill="1" applyBorder="1" applyAlignment="1" applyProtection="1">
      <alignment horizontal="right" vertical="top"/>
      <protection locked="0"/>
    </xf>
    <xf numFmtId="0" fontId="16" fillId="2" borderId="0" xfId="2" applyFont="1" applyFill="1" applyAlignment="1" applyProtection="1">
      <alignment vertical="center"/>
      <protection locked="0"/>
    </xf>
    <xf numFmtId="0" fontId="16" fillId="6" borderId="4" xfId="2" applyFont="1" applyFill="1" applyBorder="1" applyAlignment="1" applyProtection="1">
      <alignment vertical="top" wrapText="1"/>
      <protection locked="0"/>
    </xf>
    <xf numFmtId="0" fontId="16" fillId="6" borderId="5" xfId="2" applyFont="1" applyFill="1" applyBorder="1" applyAlignment="1" applyProtection="1">
      <alignment vertical="top" wrapText="1"/>
      <protection locked="0"/>
    </xf>
    <xf numFmtId="4" fontId="16" fillId="6" borderId="5" xfId="2" applyNumberFormat="1" applyFont="1" applyFill="1" applyBorder="1" applyAlignment="1" applyProtection="1">
      <alignment vertical="top" wrapText="1"/>
      <protection locked="0"/>
    </xf>
    <xf numFmtId="0" fontId="17" fillId="6" borderId="6" xfId="2" applyFont="1" applyFill="1" applyBorder="1" applyAlignment="1">
      <alignment vertical="top" wrapText="1"/>
    </xf>
    <xf numFmtId="0" fontId="17" fillId="0" borderId="2" xfId="2" applyFont="1" applyBorder="1" applyAlignment="1" applyProtection="1">
      <alignment horizontal="left" vertical="top" wrapText="1"/>
      <protection locked="0"/>
    </xf>
    <xf numFmtId="0" fontId="17" fillId="2" borderId="1" xfId="2" applyFont="1" applyFill="1" applyBorder="1" applyAlignment="1" applyProtection="1">
      <alignment horizontal="center" vertical="top"/>
      <protection locked="0"/>
    </xf>
    <xf numFmtId="0" fontId="17" fillId="0" borderId="1" xfId="2" applyFont="1" applyBorder="1" applyAlignment="1" applyProtection="1">
      <alignment horizontal="center" vertical="top"/>
      <protection locked="0"/>
    </xf>
    <xf numFmtId="3" fontId="17" fillId="2" borderId="1" xfId="3" applyNumberFormat="1" applyFont="1" applyFill="1" applyBorder="1" applyAlignment="1" applyProtection="1">
      <alignment vertical="top"/>
      <protection locked="0"/>
    </xf>
    <xf numFmtId="4" fontId="17" fillId="2" borderId="1" xfId="3" applyNumberFormat="1" applyFont="1" applyFill="1" applyBorder="1" applyAlignment="1" applyProtection="1">
      <alignment horizontal="right" vertical="top"/>
      <protection locked="0"/>
    </xf>
    <xf numFmtId="0" fontId="17" fillId="2" borderId="1" xfId="2" applyFont="1" applyFill="1" applyBorder="1" applyAlignment="1">
      <alignment horizontal="left" vertical="top" wrapText="1"/>
    </xf>
    <xf numFmtId="3" fontId="17" fillId="2" borderId="1" xfId="3" applyNumberFormat="1" applyFont="1" applyFill="1" applyBorder="1" applyAlignment="1" applyProtection="1">
      <alignment horizontal="right" vertical="top"/>
      <protection locked="0"/>
    </xf>
    <xf numFmtId="4" fontId="17" fillId="2" borderId="2" xfId="3" applyNumberFormat="1" applyFont="1" applyFill="1" applyBorder="1" applyAlignment="1" applyProtection="1">
      <alignment horizontal="right" vertical="top"/>
      <protection locked="0"/>
    </xf>
    <xf numFmtId="4" fontId="16" fillId="2" borderId="1" xfId="3" applyNumberFormat="1" applyFont="1" applyFill="1" applyBorder="1" applyAlignment="1" applyProtection="1">
      <alignment horizontal="right" vertical="top"/>
      <protection locked="0"/>
    </xf>
    <xf numFmtId="43" fontId="16" fillId="2" borderId="2" xfId="3" applyFont="1" applyFill="1" applyBorder="1" applyAlignment="1" applyProtection="1">
      <alignment horizontal="center" vertical="top"/>
      <protection locked="0"/>
    </xf>
    <xf numFmtId="0" fontId="16" fillId="2" borderId="3" xfId="2" applyFont="1" applyFill="1" applyBorder="1" applyAlignment="1" applyProtection="1">
      <alignment horizontal="left" vertical="top" wrapText="1"/>
      <protection locked="0"/>
    </xf>
    <xf numFmtId="4" fontId="16" fillId="2" borderId="3" xfId="3" applyNumberFormat="1" applyFont="1" applyFill="1" applyBorder="1" applyAlignment="1" applyProtection="1">
      <alignment horizontal="right" vertical="top"/>
      <protection locked="0"/>
    </xf>
    <xf numFmtId="0" fontId="17" fillId="2" borderId="0" xfId="2" applyFont="1" applyFill="1" applyAlignment="1" applyProtection="1">
      <alignment horizontal="left" vertical="center"/>
      <protection locked="0"/>
    </xf>
    <xf numFmtId="43" fontId="16" fillId="9" borderId="2" xfId="3" applyFont="1" applyFill="1" applyBorder="1" applyAlignment="1" applyProtection="1">
      <alignment horizontal="center" vertical="top"/>
      <protection locked="0"/>
    </xf>
    <xf numFmtId="4" fontId="16" fillId="9" borderId="3" xfId="3" applyNumberFormat="1" applyFont="1" applyFill="1" applyBorder="1" applyAlignment="1" applyProtection="1">
      <alignment horizontal="right" vertical="top"/>
      <protection locked="0"/>
    </xf>
    <xf numFmtId="0" fontId="17" fillId="2" borderId="2" xfId="2" applyFont="1" applyFill="1" applyBorder="1" applyAlignment="1">
      <alignment horizontal="left" vertical="top" wrapText="1"/>
    </xf>
    <xf numFmtId="0" fontId="17" fillId="2" borderId="3" xfId="2" applyFont="1" applyFill="1" applyBorder="1" applyAlignment="1" applyProtection="1">
      <alignment horizontal="center" vertical="top"/>
      <protection locked="0"/>
    </xf>
    <xf numFmtId="0" fontId="17" fillId="2" borderId="2" xfId="2" applyFont="1" applyFill="1" applyBorder="1" applyAlignment="1" applyProtection="1">
      <alignment horizontal="right" vertical="top"/>
      <protection locked="0"/>
    </xf>
    <xf numFmtId="0" fontId="17" fillId="2" borderId="46" xfId="0" applyFont="1" applyFill="1" applyBorder="1" applyAlignment="1">
      <alignment horizontal="left" vertical="top" wrapText="1"/>
    </xf>
    <xf numFmtId="0" fontId="16" fillId="9" borderId="2" xfId="2" applyFont="1" applyFill="1" applyBorder="1" applyAlignment="1" applyProtection="1">
      <alignment horizontal="left" vertical="top" wrapText="1"/>
      <protection locked="0"/>
    </xf>
    <xf numFmtId="4" fontId="16" fillId="9" borderId="2" xfId="3" applyNumberFormat="1" applyFont="1" applyFill="1" applyBorder="1" applyAlignment="1" applyProtection="1">
      <alignment horizontal="right" vertical="top"/>
      <protection locked="0"/>
    </xf>
    <xf numFmtId="43" fontId="16" fillId="4" borderId="4" xfId="3" applyFont="1" applyFill="1" applyBorder="1" applyAlignment="1" applyProtection="1">
      <alignment horizontal="center" vertical="top"/>
      <protection locked="0"/>
    </xf>
    <xf numFmtId="0" fontId="16" fillId="4" borderId="4" xfId="2" applyFont="1" applyFill="1" applyBorder="1" applyAlignment="1" applyProtection="1">
      <alignment horizontal="left" vertical="top" wrapText="1"/>
      <protection locked="0"/>
    </xf>
    <xf numFmtId="3" fontId="16" fillId="4" borderId="5" xfId="2" applyNumberFormat="1" applyFont="1" applyFill="1" applyBorder="1" applyAlignment="1" applyProtection="1">
      <alignment horizontal="right" vertical="top" wrapText="1"/>
      <protection locked="0"/>
    </xf>
    <xf numFmtId="4" fontId="20" fillId="4" borderId="2" xfId="3" applyNumberFormat="1" applyFont="1" applyFill="1" applyBorder="1" applyAlignment="1" applyProtection="1">
      <alignment horizontal="right" vertical="top"/>
      <protection locked="0"/>
    </xf>
    <xf numFmtId="0" fontId="16" fillId="4" borderId="6" xfId="2" applyFont="1" applyFill="1" applyBorder="1" applyAlignment="1" applyProtection="1">
      <alignment horizontal="left" vertical="top" wrapText="1"/>
      <protection locked="0"/>
    </xf>
    <xf numFmtId="43" fontId="16" fillId="2" borderId="0" xfId="3" applyFont="1" applyFill="1" applyBorder="1" applyAlignment="1" applyProtection="1">
      <alignment horizontal="center" vertical="center"/>
      <protection locked="0"/>
    </xf>
    <xf numFmtId="0" fontId="16" fillId="2" borderId="0" xfId="2" applyFont="1" applyFill="1" applyAlignment="1" applyProtection="1">
      <alignment horizontal="left" vertical="center" wrapText="1"/>
      <protection locked="0"/>
    </xf>
    <xf numFmtId="3" fontId="16" fillId="2" borderId="0" xfId="2" applyNumberFormat="1" applyFont="1" applyFill="1" applyAlignment="1" applyProtection="1">
      <alignment horizontal="right" vertical="center" wrapText="1"/>
      <protection locked="0"/>
    </xf>
    <xf numFmtId="4" fontId="16" fillId="2" borderId="0" xfId="3" applyNumberFormat="1" applyFont="1" applyFill="1" applyBorder="1" applyAlignment="1" applyProtection="1">
      <alignment horizontal="right" vertical="center"/>
      <protection locked="0"/>
    </xf>
    <xf numFmtId="3" fontId="16" fillId="2" borderId="0" xfId="2" applyNumberFormat="1" applyFont="1" applyFill="1" applyAlignment="1" applyProtection="1">
      <alignment horizontal="right" vertical="center"/>
      <protection locked="0"/>
    </xf>
    <xf numFmtId="3" fontId="17" fillId="2" borderId="0" xfId="2" applyNumberFormat="1" applyFont="1" applyFill="1" applyAlignment="1" applyProtection="1">
      <alignment horizontal="left" vertical="center" wrapText="1"/>
      <protection locked="0"/>
    </xf>
    <xf numFmtId="188" fontId="17" fillId="2" borderId="0" xfId="1" applyNumberFormat="1" applyFont="1" applyFill="1" applyBorder="1" applyAlignment="1" applyProtection="1">
      <alignment horizontal="left" vertical="center"/>
      <protection locked="0"/>
    </xf>
    <xf numFmtId="0" fontId="21" fillId="2" borderId="0" xfId="2" applyFont="1" applyFill="1" applyAlignment="1">
      <alignment horizontal="left" vertical="center" wrapText="1"/>
    </xf>
    <xf numFmtId="37" fontId="17" fillId="2" borderId="0" xfId="2" applyNumberFormat="1" applyFont="1" applyFill="1" applyAlignment="1" applyProtection="1">
      <alignment horizontal="left" vertical="center" wrapText="1"/>
      <protection locked="0"/>
    </xf>
    <xf numFmtId="39" fontId="17" fillId="2" borderId="0" xfId="2" applyNumberFormat="1" applyFont="1" applyFill="1" applyAlignment="1" applyProtection="1">
      <alignment horizontal="center" vertical="center"/>
      <protection locked="0"/>
    </xf>
    <xf numFmtId="3" fontId="17" fillId="2" borderId="0" xfId="2" applyNumberFormat="1" applyFont="1" applyFill="1" applyAlignment="1" applyProtection="1">
      <alignment horizontal="right" vertical="center"/>
      <protection locked="0"/>
    </xf>
    <xf numFmtId="4" fontId="17" fillId="2" borderId="0" xfId="2" applyNumberFormat="1" applyFont="1" applyFill="1" applyAlignment="1" applyProtection="1">
      <alignment vertical="center"/>
      <protection locked="0"/>
    </xf>
    <xf numFmtId="9" fontId="17" fillId="2" borderId="0" xfId="4" applyFont="1" applyFill="1" applyBorder="1" applyAlignment="1" applyProtection="1">
      <alignment horizontal="left" vertical="center" wrapText="1"/>
      <protection locked="0"/>
    </xf>
    <xf numFmtId="0" fontId="17" fillId="2" borderId="0" xfId="2" applyFont="1" applyFill="1" applyAlignment="1" applyProtection="1">
      <alignment horizontal="left" vertical="center" wrapText="1"/>
      <protection locked="0"/>
    </xf>
    <xf numFmtId="43" fontId="17" fillId="2" borderId="0" xfId="3" applyFont="1" applyFill="1" applyBorder="1" applyAlignment="1" applyProtection="1">
      <alignment horizontal="center" vertical="center"/>
      <protection locked="0"/>
    </xf>
    <xf numFmtId="3" fontId="17" fillId="2" borderId="0" xfId="3" applyNumberFormat="1" applyFont="1" applyFill="1" applyBorder="1" applyAlignment="1" applyProtection="1">
      <alignment horizontal="right" vertical="center"/>
      <protection locked="0"/>
    </xf>
    <xf numFmtId="4" fontId="17" fillId="2" borderId="0" xfId="3" applyNumberFormat="1" applyFont="1" applyFill="1" applyBorder="1" applyAlignment="1" applyProtection="1">
      <alignment horizontal="right" vertical="center"/>
      <protection locked="0"/>
    </xf>
    <xf numFmtId="43" fontId="17" fillId="2" borderId="0" xfId="1" applyFont="1" applyFill="1" applyBorder="1" applyAlignment="1" applyProtection="1">
      <alignment horizontal="left" vertical="center" wrapText="1"/>
      <protection locked="0"/>
    </xf>
    <xf numFmtId="4" fontId="17" fillId="2" borderId="0" xfId="1" applyNumberFormat="1" applyFont="1" applyFill="1" applyBorder="1" applyAlignment="1" applyProtection="1">
      <alignment vertical="center"/>
      <protection locked="0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top"/>
    </xf>
    <xf numFmtId="3" fontId="24" fillId="0" borderId="0" xfId="0" applyNumberFormat="1" applyFont="1" applyAlignment="1">
      <alignment horizontal="right" vertical="top"/>
    </xf>
    <xf numFmtId="4" fontId="24" fillId="0" borderId="0" xfId="0" applyNumberFormat="1" applyFont="1" applyAlignment="1">
      <alignment horizontal="right" vertical="top"/>
    </xf>
    <xf numFmtId="0" fontId="26" fillId="0" borderId="0" xfId="0" applyFont="1" applyAlignment="1">
      <alignment vertical="top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189" fontId="17" fillId="0" borderId="2" xfId="4" applyNumberFormat="1" applyFont="1" applyBorder="1" applyAlignment="1">
      <alignment horizontal="center" vertical="center"/>
    </xf>
    <xf numFmtId="43" fontId="27" fillId="0" borderId="0" xfId="1" applyFont="1" applyAlignment="1">
      <alignment horizontal="left" vertical="center"/>
    </xf>
    <xf numFmtId="3" fontId="17" fillId="0" borderId="0" xfId="0" applyNumberFormat="1" applyFont="1" applyAlignment="1">
      <alignment vertical="center"/>
    </xf>
    <xf numFmtId="43" fontId="17" fillId="0" borderId="0" xfId="1" applyFont="1" applyAlignment="1">
      <alignment vertical="center"/>
    </xf>
    <xf numFmtId="3" fontId="17" fillId="2" borderId="2" xfId="0" applyNumberFormat="1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left" vertical="center"/>
    </xf>
    <xf numFmtId="3" fontId="16" fillId="3" borderId="2" xfId="0" applyNumberFormat="1" applyFont="1" applyFill="1" applyBorder="1" applyAlignment="1">
      <alignment horizontal="right" vertical="center"/>
    </xf>
    <xf numFmtId="189" fontId="16" fillId="3" borderId="2" xfId="4" applyNumberFormat="1" applyFont="1" applyFill="1" applyBorder="1" applyAlignment="1">
      <alignment horizontal="center" vertical="center"/>
    </xf>
    <xf numFmtId="190" fontId="16" fillId="3" borderId="2" xfId="0" applyNumberFormat="1" applyFont="1" applyFill="1" applyBorder="1" applyAlignment="1">
      <alignment horizontal="right" vertical="center"/>
    </xf>
    <xf numFmtId="189" fontId="16" fillId="3" borderId="2" xfId="0" applyNumberFormat="1" applyFont="1" applyFill="1" applyBorder="1" applyAlignment="1">
      <alignment horizontal="center" vertical="center"/>
    </xf>
    <xf numFmtId="10" fontId="17" fillId="0" borderId="0" xfId="4" applyNumberFormat="1" applyFont="1" applyAlignment="1">
      <alignment vertical="center"/>
    </xf>
    <xf numFmtId="0" fontId="28" fillId="0" borderId="0" xfId="0" applyFont="1" applyAlignment="1">
      <alignment horizontal="left"/>
    </xf>
    <xf numFmtId="0" fontId="29" fillId="0" borderId="0" xfId="0" applyFont="1"/>
    <xf numFmtId="0" fontId="28" fillId="0" borderId="0" xfId="0" applyFont="1" applyAlignment="1">
      <alignment horizontal="left" wrapText="1"/>
    </xf>
    <xf numFmtId="0" fontId="24" fillId="0" borderId="0" xfId="0" applyFont="1"/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right" vertical="center"/>
    </xf>
    <xf numFmtId="0" fontId="27" fillId="12" borderId="0" xfId="0" applyFont="1" applyFill="1" applyAlignment="1">
      <alignment vertical="center"/>
    </xf>
    <xf numFmtId="0" fontId="28" fillId="2" borderId="0" xfId="2" applyFont="1" applyFill="1" applyAlignment="1">
      <alignment horizontal="left" vertical="top"/>
    </xf>
    <xf numFmtId="0" fontId="29" fillId="2" borderId="0" xfId="2" applyFont="1" applyFill="1" applyAlignment="1">
      <alignment vertical="top"/>
    </xf>
    <xf numFmtId="0" fontId="28" fillId="2" borderId="0" xfId="2" applyFont="1" applyFill="1" applyAlignment="1">
      <alignment horizontal="right" vertical="top"/>
    </xf>
    <xf numFmtId="0" fontId="32" fillId="2" borderId="0" xfId="2" applyFont="1" applyFill="1" applyAlignment="1">
      <alignment horizontal="center" vertical="top"/>
    </xf>
    <xf numFmtId="0" fontId="28" fillId="2" borderId="0" xfId="2" applyFont="1" applyFill="1" applyAlignment="1">
      <alignment horizontal="center" vertical="top"/>
    </xf>
    <xf numFmtId="4" fontId="29" fillId="2" borderId="0" xfId="2" applyNumberFormat="1" applyFont="1" applyFill="1" applyAlignment="1">
      <alignment horizontal="right" vertical="top"/>
    </xf>
    <xf numFmtId="3" fontId="28" fillId="2" borderId="0" xfId="2" applyNumberFormat="1" applyFont="1" applyFill="1" applyAlignment="1">
      <alignment horizontal="right" vertical="top"/>
    </xf>
    <xf numFmtId="0" fontId="29" fillId="2" borderId="0" xfId="2" applyFont="1" applyFill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4" fontId="20" fillId="4" borderId="5" xfId="3" applyNumberFormat="1" applyFont="1" applyFill="1" applyBorder="1" applyAlignment="1" applyProtection="1">
      <alignment horizontal="right" vertical="top"/>
      <protection locked="0"/>
    </xf>
    <xf numFmtId="4" fontId="20" fillId="4" borderId="6" xfId="3" applyNumberFormat="1" applyFont="1" applyFill="1" applyBorder="1" applyAlignment="1" applyProtection="1">
      <alignment horizontal="right" vertical="top"/>
      <protection locked="0"/>
    </xf>
    <xf numFmtId="0" fontId="16" fillId="2" borderId="4" xfId="2" applyFont="1" applyFill="1" applyBorder="1" applyAlignment="1" applyProtection="1">
      <alignment horizontal="right" vertical="top"/>
      <protection locked="0"/>
    </xf>
    <xf numFmtId="0" fontId="16" fillId="2" borderId="5" xfId="2" applyFont="1" applyFill="1" applyBorder="1" applyAlignment="1" applyProtection="1">
      <alignment horizontal="right" vertical="top"/>
      <protection locked="0"/>
    </xf>
    <xf numFmtId="0" fontId="16" fillId="2" borderId="6" xfId="2" applyFont="1" applyFill="1" applyBorder="1" applyAlignment="1" applyProtection="1">
      <alignment horizontal="right" vertical="top"/>
      <protection locked="0"/>
    </xf>
    <xf numFmtId="0" fontId="16" fillId="9" borderId="4" xfId="2" applyFont="1" applyFill="1" applyBorder="1" applyAlignment="1" applyProtection="1">
      <alignment horizontal="right" vertical="top"/>
      <protection locked="0"/>
    </xf>
    <xf numFmtId="0" fontId="16" fillId="9" borderId="5" xfId="2" applyFont="1" applyFill="1" applyBorder="1" applyAlignment="1" applyProtection="1">
      <alignment horizontal="right" vertical="top"/>
      <protection locked="0"/>
    </xf>
    <xf numFmtId="0" fontId="16" fillId="9" borderId="6" xfId="2" applyFont="1" applyFill="1" applyBorder="1" applyAlignment="1" applyProtection="1">
      <alignment horizontal="right" vertical="top"/>
      <protection locked="0"/>
    </xf>
    <xf numFmtId="3" fontId="16" fillId="9" borderId="4" xfId="3" applyNumberFormat="1" applyFont="1" applyFill="1" applyBorder="1" applyAlignment="1" applyProtection="1">
      <alignment horizontal="right" vertical="top"/>
      <protection locked="0"/>
    </xf>
    <xf numFmtId="3" fontId="16" fillId="9" borderId="5" xfId="3" applyNumberFormat="1" applyFont="1" applyFill="1" applyBorder="1" applyAlignment="1" applyProtection="1">
      <alignment horizontal="right" vertical="top"/>
      <protection locked="0"/>
    </xf>
    <xf numFmtId="3" fontId="16" fillId="9" borderId="6" xfId="3" applyNumberFormat="1" applyFont="1" applyFill="1" applyBorder="1" applyAlignment="1" applyProtection="1">
      <alignment horizontal="right" vertical="top"/>
      <protection locked="0"/>
    </xf>
    <xf numFmtId="0" fontId="28" fillId="2" borderId="0" xfId="2" applyFont="1" applyFill="1" applyAlignment="1">
      <alignment horizontal="left" vertical="top"/>
    </xf>
    <xf numFmtId="0" fontId="29" fillId="2" borderId="0" xfId="2" applyFont="1" applyFill="1" applyAlignment="1">
      <alignment horizontal="left" vertical="top"/>
    </xf>
    <xf numFmtId="12" fontId="16" fillId="2" borderId="3" xfId="2" applyNumberFormat="1" applyFont="1" applyFill="1" applyBorder="1" applyAlignment="1" applyProtection="1">
      <alignment horizontal="center" vertical="top" wrapText="1"/>
      <protection locked="0"/>
    </xf>
    <xf numFmtId="3" fontId="16" fillId="9" borderId="2" xfId="2" applyNumberFormat="1" applyFont="1" applyFill="1" applyBorder="1" applyAlignment="1" applyProtection="1">
      <alignment horizontal="right" vertical="top" wrapText="1"/>
      <protection locked="0"/>
    </xf>
    <xf numFmtId="0" fontId="15" fillId="9" borderId="42" xfId="0" applyFont="1" applyFill="1" applyBorder="1" applyAlignment="1">
      <alignment horizontal="center" vertical="center" wrapText="1"/>
    </xf>
    <xf numFmtId="0" fontId="15" fillId="9" borderId="43" xfId="0" applyFont="1" applyFill="1" applyBorder="1" applyAlignment="1">
      <alignment horizontal="center" vertical="center" wrapText="1"/>
    </xf>
    <xf numFmtId="1" fontId="14" fillId="9" borderId="44" xfId="0" applyNumberFormat="1" applyFont="1" applyFill="1" applyBorder="1" applyAlignment="1">
      <alignment horizontal="center" vertical="center" shrinkToFit="1"/>
    </xf>
    <xf numFmtId="1" fontId="14" fillId="9" borderId="42" xfId="0" applyNumberFormat="1" applyFont="1" applyFill="1" applyBorder="1" applyAlignment="1">
      <alignment horizontal="center" vertical="center" shrinkToFi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50" xfId="0" applyFont="1" applyFill="1" applyBorder="1" applyAlignment="1">
      <alignment horizontal="center" vertical="center" wrapText="1"/>
    </xf>
    <xf numFmtId="1" fontId="14" fillId="8" borderId="51" xfId="0" applyNumberFormat="1" applyFont="1" applyFill="1" applyBorder="1" applyAlignment="1">
      <alignment horizontal="center" vertical="center" shrinkToFit="1"/>
    </xf>
    <xf numFmtId="1" fontId="14" fillId="8" borderId="5" xfId="0" applyNumberFormat="1" applyFont="1" applyFill="1" applyBorder="1" applyAlignment="1">
      <alignment horizontal="center" vertical="center" shrinkToFit="1"/>
    </xf>
    <xf numFmtId="0" fontId="15" fillId="10" borderId="42" xfId="0" applyFont="1" applyFill="1" applyBorder="1" applyAlignment="1">
      <alignment horizontal="center" vertical="center" wrapText="1"/>
    </xf>
    <xf numFmtId="0" fontId="15" fillId="10" borderId="43" xfId="0" applyFont="1" applyFill="1" applyBorder="1" applyAlignment="1">
      <alignment horizontal="center" vertical="center" wrapText="1"/>
    </xf>
    <xf numFmtId="1" fontId="14" fillId="10" borderId="44" xfId="0" applyNumberFormat="1" applyFont="1" applyFill="1" applyBorder="1" applyAlignment="1">
      <alignment horizontal="center" vertical="center" shrinkToFit="1"/>
    </xf>
    <xf numFmtId="1" fontId="14" fillId="10" borderId="42" xfId="0" applyNumberFormat="1" applyFont="1" applyFill="1" applyBorder="1" applyAlignment="1">
      <alignment horizontal="center" vertical="center" shrinkToFit="1"/>
    </xf>
    <xf numFmtId="43" fontId="14" fillId="9" borderId="2" xfId="1" applyFont="1" applyFill="1" applyBorder="1" applyAlignment="1">
      <alignment horizontal="center" vertical="center" wrapText="1" shrinkToFit="1"/>
    </xf>
    <xf numFmtId="0" fontId="0" fillId="9" borderId="2" xfId="0" applyFill="1" applyBorder="1" applyAlignment="1">
      <alignment horizontal="center" vertical="center" wrapText="1" shrinkToFit="1"/>
    </xf>
    <xf numFmtId="0" fontId="15" fillId="11" borderId="42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wrapText="1"/>
    </xf>
    <xf numFmtId="1" fontId="14" fillId="11" borderId="44" xfId="0" applyNumberFormat="1" applyFont="1" applyFill="1" applyBorder="1" applyAlignment="1">
      <alignment horizontal="center" vertical="center" shrinkToFit="1"/>
    </xf>
    <xf numFmtId="1" fontId="14" fillId="11" borderId="42" xfId="0" applyNumberFormat="1" applyFont="1" applyFill="1" applyBorder="1" applyAlignment="1">
      <alignment horizontal="center" vertical="center" shrinkToFit="1"/>
    </xf>
    <xf numFmtId="0" fontId="15" fillId="11" borderId="45" xfId="0" applyFont="1" applyFill="1" applyBorder="1" applyAlignment="1">
      <alignment horizontal="center" vertical="center" wrapText="1"/>
    </xf>
    <xf numFmtId="0" fontId="15" fillId="11" borderId="48" xfId="0" applyFont="1" applyFill="1" applyBorder="1" applyAlignment="1">
      <alignment horizontal="center" vertical="center" wrapText="1"/>
    </xf>
    <xf numFmtId="1" fontId="14" fillId="11" borderId="49" xfId="0" applyNumberFormat="1" applyFont="1" applyFill="1" applyBorder="1" applyAlignment="1">
      <alignment horizontal="center" vertical="center" shrinkToFit="1"/>
    </xf>
    <xf numFmtId="1" fontId="14" fillId="11" borderId="45" xfId="0" applyNumberFormat="1" applyFont="1" applyFill="1" applyBorder="1" applyAlignment="1">
      <alignment horizontal="center" vertical="center" shrinkToFit="1"/>
    </xf>
    <xf numFmtId="0" fontId="15" fillId="5" borderId="42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horizontal="center" vertical="center" wrapText="1"/>
    </xf>
    <xf numFmtId="1" fontId="14" fillId="5" borderId="44" xfId="0" applyNumberFormat="1" applyFont="1" applyFill="1" applyBorder="1" applyAlignment="1">
      <alignment horizontal="center" vertical="center" shrinkToFit="1"/>
    </xf>
    <xf numFmtId="1" fontId="14" fillId="5" borderId="42" xfId="0" applyNumberFormat="1" applyFont="1" applyFill="1" applyBorder="1" applyAlignment="1">
      <alignment horizontal="center" vertical="center" shrinkToFit="1"/>
    </xf>
    <xf numFmtId="43" fontId="14" fillId="10" borderId="2" xfId="1" applyFont="1" applyFill="1" applyBorder="1" applyAlignment="1">
      <alignment horizontal="center" vertical="center" shrinkToFit="1"/>
    </xf>
    <xf numFmtId="43" fontId="14" fillId="5" borderId="2" xfId="1" applyFont="1" applyFill="1" applyBorder="1" applyAlignment="1">
      <alignment horizontal="center" vertical="center" shrinkToFit="1"/>
    </xf>
    <xf numFmtId="43" fontId="14" fillId="11" borderId="2" xfId="1" applyFont="1" applyFill="1" applyBorder="1" applyAlignment="1">
      <alignment horizontal="center" vertical="center" shrinkToFit="1"/>
    </xf>
    <xf numFmtId="43" fontId="14" fillId="11" borderId="3" xfId="1" applyFont="1" applyFill="1" applyBorder="1" applyAlignment="1">
      <alignment horizontal="center" vertical="center" shrinkToFi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/>
    <xf numFmtId="0" fontId="34" fillId="0" borderId="0" xfId="0" applyFont="1" applyAlignment="1">
      <alignment horizontal="center"/>
    </xf>
  </cellXfs>
  <cellStyles count="5">
    <cellStyle name="Comma 2" xfId="3" xr:uid="{00000000-0005-0000-0000-000001000000}"/>
    <cellStyle name="Normal 2" xfId="2" xr:uid="{00000000-0005-0000-0000-000003000000}"/>
    <cellStyle name="เปอร์เซ็นต์" xfId="4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650777</xdr:colOff>
      <xdr:row>0</xdr:row>
      <xdr:rowOff>0</xdr:rowOff>
    </xdr:from>
    <xdr:to>
      <xdr:col>3</xdr:col>
      <xdr:colOff>364125</xdr:colOff>
      <xdr:row>0</xdr:row>
      <xdr:rowOff>725658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C5F3FC9-9404-D3DE-64F9-D1BA1566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42" y="0"/>
          <a:ext cx="6915421" cy="725658"/>
        </a:xfrm>
        <a:prstGeom prst="rect">
          <a:avLst/>
        </a:prstGeom>
        <a:noFill/>
      </xdr:spPr>
    </xdr:pic>
    <xdr:clientData/>
  </xdr:twoCellAnchor>
  <xdr:oneCellAnchor>
    <xdr:from>
      <xdr:col>4</xdr:col>
      <xdr:colOff>571500</xdr:colOff>
      <xdr:row>6</xdr:row>
      <xdr:rowOff>167640</xdr:rowOff>
    </xdr:from>
    <xdr:ext cx="184731" cy="262572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61C4571D-19A0-FF21-9187-F26A3830A469}"/>
            </a:ext>
          </a:extLst>
        </xdr:cNvPr>
        <xdr:cNvSpPr txBox="1"/>
      </xdr:nvSpPr>
      <xdr:spPr>
        <a:xfrm>
          <a:off x="9039225" y="277749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17146</xdr:colOff>
      <xdr:row>2</xdr:row>
      <xdr:rowOff>150891</xdr:rowOff>
    </xdr:from>
    <xdr:to>
      <xdr:col>8</xdr:col>
      <xdr:colOff>1201964</xdr:colOff>
      <xdr:row>45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991470-D4F5-7020-ECD0-14084C79A4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" t="4929" r="2957" b="256"/>
        <a:stretch>
          <a:fillRect/>
        </a:stretch>
      </xdr:blipFill>
      <xdr:spPr bwMode="auto">
        <a:xfrm>
          <a:off x="17146" y="636572"/>
          <a:ext cx="6503729" cy="714846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6"/>
  <sheetViews>
    <sheetView view="pageBreakPreview" topLeftCell="A16" zoomScale="130" zoomScaleNormal="100" zoomScaleSheetLayoutView="130" workbookViewId="0">
      <selection activeCell="B9" sqref="B9"/>
    </sheetView>
  </sheetViews>
  <sheetFormatPr defaultColWidth="8.796875" defaultRowHeight="19.8" x14ac:dyDescent="0.25"/>
  <cols>
    <col min="1" max="1" width="7" style="257" customWidth="1"/>
    <col min="2" max="2" width="66.19921875" style="257" customWidth="1"/>
    <col min="3" max="3" width="28.3984375" style="257" customWidth="1"/>
    <col min="4" max="4" width="24.59765625" style="257" customWidth="1"/>
    <col min="5" max="5" width="25.8984375" style="257" hidden="1" customWidth="1"/>
    <col min="6" max="6" width="10.5" style="257" bestFit="1" customWidth="1"/>
    <col min="7" max="16384" width="8.796875" style="257"/>
  </cols>
  <sheetData>
    <row r="1" spans="1:7" ht="63.6" customHeight="1" x14ac:dyDescent="0.25">
      <c r="A1" s="303"/>
      <c r="B1" s="303"/>
      <c r="C1" s="303"/>
      <c r="D1" s="303"/>
    </row>
    <row r="2" spans="1:7" ht="30" x14ac:dyDescent="0.25">
      <c r="A2" s="302" t="s">
        <v>174</v>
      </c>
      <c r="B2" s="302"/>
      <c r="C2" s="302"/>
      <c r="D2" s="302"/>
      <c r="E2" s="302"/>
    </row>
    <row r="3" spans="1:7" ht="38.4" x14ac:dyDescent="0.25">
      <c r="A3" s="301" t="s">
        <v>175</v>
      </c>
      <c r="B3" s="301"/>
      <c r="C3" s="301"/>
      <c r="D3" s="301"/>
      <c r="E3" s="301"/>
    </row>
    <row r="4" spans="1:7" ht="27" customHeight="1" x14ac:dyDescent="0.25">
      <c r="A4" s="258"/>
      <c r="B4" s="258"/>
      <c r="C4" s="258"/>
      <c r="D4" s="258"/>
    </row>
    <row r="5" spans="1:7" s="283" customFormat="1" ht="28.05" customHeight="1" x14ac:dyDescent="0.75">
      <c r="A5" s="286" t="s">
        <v>165</v>
      </c>
      <c r="B5" s="286"/>
      <c r="C5" s="286"/>
      <c r="D5" s="286"/>
      <c r="E5" s="282"/>
    </row>
    <row r="6" spans="1:7" s="283" customFormat="1" ht="28.05" customHeight="1" x14ac:dyDescent="0.75">
      <c r="A6" s="287" t="s">
        <v>166</v>
      </c>
      <c r="B6" s="288"/>
      <c r="C6" s="286"/>
      <c r="D6" s="286"/>
      <c r="E6" s="282"/>
    </row>
    <row r="7" spans="1:7" s="283" customFormat="1" ht="28.05" customHeight="1" x14ac:dyDescent="0.75">
      <c r="A7" s="286" t="s">
        <v>167</v>
      </c>
      <c r="B7" s="289"/>
      <c r="C7" s="289"/>
      <c r="D7" s="289"/>
      <c r="E7" s="284"/>
    </row>
    <row r="8" spans="1:7" s="285" customFormat="1" ht="48" customHeight="1" x14ac:dyDescent="0.4">
      <c r="A8" s="259"/>
      <c r="B8" s="290" t="s">
        <v>158</v>
      </c>
      <c r="C8" s="291">
        <v>0</v>
      </c>
      <c r="D8" s="259"/>
    </row>
    <row r="9" spans="1:7" s="267" customFormat="1" ht="24.6" customHeight="1" x14ac:dyDescent="0.25">
      <c r="A9" s="264" t="s">
        <v>130</v>
      </c>
      <c r="B9" s="264" t="s">
        <v>131</v>
      </c>
      <c r="C9" s="265" t="s">
        <v>141</v>
      </c>
      <c r="D9" s="265" t="s">
        <v>104</v>
      </c>
      <c r="E9" s="266"/>
    </row>
    <row r="10" spans="1:7" s="267" customFormat="1" ht="24.6" customHeight="1" x14ac:dyDescent="0.25">
      <c r="A10" s="268">
        <v>1</v>
      </c>
      <c r="B10" s="269" t="str">
        <f>'รายละเอียดกิจกรรม '!B5</f>
        <v>หมวด ค่าตอบแทนบุคลากร</v>
      </c>
      <c r="C10" s="270">
        <f>'รายละเอียดกิจกรรม '!H11</f>
        <v>0</v>
      </c>
      <c r="D10" s="271" t="e">
        <f>C10/$C$13</f>
        <v>#DIV/0!</v>
      </c>
      <c r="E10" s="272"/>
      <c r="F10" s="273"/>
    </row>
    <row r="11" spans="1:7" s="267" customFormat="1" ht="24.6" customHeight="1" x14ac:dyDescent="0.25">
      <c r="A11" s="268">
        <v>2</v>
      </c>
      <c r="B11" s="269" t="str">
        <f>'รายละเอียดกิจกรรม '!B12</f>
        <v>หมวด ค่าใช้จ่ายในการดำเนินกิจกรรม</v>
      </c>
      <c r="C11" s="270">
        <f>'รายละเอียดกิจกรรม '!H30</f>
        <v>0</v>
      </c>
      <c r="D11" s="271" t="e">
        <f>C11/$C$13</f>
        <v>#DIV/0!</v>
      </c>
      <c r="E11" s="274"/>
      <c r="F11" s="273"/>
    </row>
    <row r="12" spans="1:7" s="267" customFormat="1" ht="24.6" customHeight="1" x14ac:dyDescent="0.25">
      <c r="A12" s="268">
        <v>3</v>
      </c>
      <c r="B12" s="269" t="str">
        <f>'รายละเอียดกิจกรรม '!B32</f>
        <v>หมวด ค่าบริหารจัดการสำนักงาน และค่าใช้จ่ายอื่นๆ</v>
      </c>
      <c r="C12" s="275">
        <f>'รายละเอียดกิจกรรม '!H37</f>
        <v>0</v>
      </c>
      <c r="D12" s="271" t="e">
        <f>C12/$C$13</f>
        <v>#DIV/0!</v>
      </c>
      <c r="E12" s="274"/>
      <c r="F12" s="273"/>
    </row>
    <row r="13" spans="1:7" s="267" customFormat="1" ht="24.6" customHeight="1" x14ac:dyDescent="0.25">
      <c r="A13" s="300"/>
      <c r="B13" s="276" t="s">
        <v>137</v>
      </c>
      <c r="C13" s="277">
        <f>SUM(C10:C12)</f>
        <v>0</v>
      </c>
      <c r="D13" s="278" t="e">
        <f>C13/$C$13</f>
        <v>#DIV/0!</v>
      </c>
      <c r="E13" s="274"/>
      <c r="F13" s="273"/>
    </row>
    <row r="14" spans="1:7" s="267" customFormat="1" ht="24.6" customHeight="1" x14ac:dyDescent="0.25">
      <c r="A14" s="300"/>
      <c r="B14" s="276" t="s">
        <v>138</v>
      </c>
      <c r="C14" s="279" t="e">
        <f>C13/C8</f>
        <v>#DIV/0!</v>
      </c>
      <c r="D14" s="280"/>
      <c r="F14" s="274"/>
      <c r="G14" s="281"/>
    </row>
    <row r="15" spans="1:7" ht="24.6" customHeight="1" x14ac:dyDescent="0.25">
      <c r="B15" s="260"/>
    </row>
    <row r="16" spans="1:7" ht="24.6" customHeight="1" x14ac:dyDescent="0.25">
      <c r="B16" s="261"/>
      <c r="C16" s="262"/>
    </row>
    <row r="17" spans="2:2" ht="24.6" customHeight="1" x14ac:dyDescent="0.25"/>
    <row r="18" spans="2:2" ht="24.6" customHeight="1" x14ac:dyDescent="0.25"/>
    <row r="19" spans="2:2" ht="24.6" customHeight="1" x14ac:dyDescent="0.25">
      <c r="B19" s="263"/>
    </row>
    <row r="20" spans="2:2" ht="24.6" customHeight="1" x14ac:dyDescent="0.25"/>
    <row r="21" spans="2:2" ht="24.6" customHeight="1" x14ac:dyDescent="0.25"/>
    <row r="22" spans="2:2" ht="24.6" customHeight="1" x14ac:dyDescent="0.25"/>
    <row r="23" spans="2:2" ht="24.6" customHeight="1" x14ac:dyDescent="0.25"/>
    <row r="24" spans="2:2" ht="24.6" customHeight="1" x14ac:dyDescent="0.25"/>
    <row r="25" spans="2:2" ht="24.6" customHeight="1" x14ac:dyDescent="0.25"/>
    <row r="26" spans="2:2" ht="24.6" customHeight="1" x14ac:dyDescent="0.25"/>
    <row r="27" spans="2:2" ht="24.6" customHeight="1" x14ac:dyDescent="0.25"/>
    <row r="28" spans="2:2" ht="24.6" customHeight="1" x14ac:dyDescent="0.25"/>
    <row r="29" spans="2:2" ht="24.6" customHeight="1" x14ac:dyDescent="0.25"/>
    <row r="30" spans="2:2" ht="24.6" customHeight="1" x14ac:dyDescent="0.25"/>
    <row r="31" spans="2:2" ht="24.6" customHeight="1" x14ac:dyDescent="0.25"/>
    <row r="32" spans="2:2" ht="24.6" customHeight="1" x14ac:dyDescent="0.25"/>
    <row r="33" ht="24.6" customHeight="1" x14ac:dyDescent="0.25"/>
    <row r="34" ht="24.6" customHeight="1" x14ac:dyDescent="0.25"/>
    <row r="35" ht="24.6" customHeight="1" x14ac:dyDescent="0.25"/>
    <row r="36" ht="24.6" customHeight="1" x14ac:dyDescent="0.25"/>
  </sheetData>
  <mergeCells count="4">
    <mergeCell ref="A13:A14"/>
    <mergeCell ref="A3:E3"/>
    <mergeCell ref="A2:E2"/>
    <mergeCell ref="A1:D1"/>
  </mergeCells>
  <printOptions horizontalCentered="1"/>
  <pageMargins left="0.7" right="0.7" top="0.7" bottom="0.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DDF9-7B4F-4B2A-BA67-D5E385EF0EE9}">
  <sheetPr>
    <tabColor rgb="FFFFFF00"/>
  </sheetPr>
  <dimension ref="A1:I45"/>
  <sheetViews>
    <sheetView view="pageBreakPreview" zoomScale="120" zoomScaleNormal="70" zoomScaleSheetLayoutView="120" workbookViewId="0">
      <selection activeCell="B15" sqref="B15"/>
    </sheetView>
  </sheetViews>
  <sheetFormatPr defaultColWidth="9.19921875" defaultRowHeight="24.6" x14ac:dyDescent="0.25"/>
  <cols>
    <col min="1" max="1" width="7.19921875" style="194" customWidth="1"/>
    <col min="2" max="2" width="45.69921875" style="251" customWidth="1"/>
    <col min="3" max="3" width="9.5" style="188" customWidth="1"/>
    <col min="4" max="4" width="13.5" style="188" customWidth="1"/>
    <col min="5" max="5" width="6.796875" style="188" customWidth="1"/>
    <col min="6" max="6" width="9.296875" style="188" customWidth="1"/>
    <col min="7" max="7" width="13.3984375" style="253" customWidth="1"/>
    <col min="8" max="8" width="15.09765625" style="254" customWidth="1"/>
    <col min="9" max="9" width="51" style="251" customWidth="1"/>
    <col min="10" max="16384" width="9.19921875" style="203"/>
  </cols>
  <sheetData>
    <row r="1" spans="1:9" s="299" customFormat="1" ht="24.6" customHeight="1" x14ac:dyDescent="0.25">
      <c r="A1" s="292" t="str">
        <f>งบประมาณรวม!A5</f>
        <v>ชื่อโครงการ  :   .........................................................................................................................................................................................................</v>
      </c>
      <c r="B1" s="293"/>
      <c r="C1" s="294"/>
      <c r="D1" s="295"/>
      <c r="E1" s="296"/>
      <c r="F1" s="296"/>
      <c r="G1" s="296"/>
      <c r="H1" s="297"/>
      <c r="I1" s="298"/>
    </row>
    <row r="2" spans="1:9" s="299" customFormat="1" ht="24.6" customHeight="1" x14ac:dyDescent="0.25">
      <c r="A2" s="315" t="str">
        <f>งบประมาณรวม!A6</f>
        <v>ระยะเวลาการดำเนินงาน :  .....................................................................................................................................................................................</v>
      </c>
      <c r="B2" s="315"/>
      <c r="C2" s="315"/>
      <c r="D2" s="315"/>
      <c r="E2" s="315"/>
      <c r="F2" s="315"/>
      <c r="G2" s="315"/>
      <c r="H2" s="315"/>
      <c r="I2" s="316"/>
    </row>
    <row r="3" spans="1:9" s="177" customFormat="1" ht="24.6" customHeight="1" x14ac:dyDescent="0.25">
      <c r="A3" s="178"/>
      <c r="C3" s="179"/>
      <c r="D3" s="180"/>
      <c r="E3" s="178"/>
      <c r="F3" s="178"/>
      <c r="G3" s="181"/>
      <c r="H3" s="182"/>
      <c r="I3" s="181"/>
    </row>
    <row r="4" spans="1:9" s="188" customFormat="1" ht="24.6" customHeight="1" x14ac:dyDescent="0.25">
      <c r="A4" s="183" t="s">
        <v>130</v>
      </c>
      <c r="B4" s="184" t="s">
        <v>131</v>
      </c>
      <c r="C4" s="185" t="s">
        <v>132</v>
      </c>
      <c r="D4" s="185" t="s">
        <v>133</v>
      </c>
      <c r="E4" s="317" t="s">
        <v>5</v>
      </c>
      <c r="F4" s="317"/>
      <c r="G4" s="186" t="s">
        <v>134</v>
      </c>
      <c r="H4" s="187" t="s">
        <v>135</v>
      </c>
      <c r="I4" s="185" t="s">
        <v>136</v>
      </c>
    </row>
    <row r="5" spans="1:9" s="194" customFormat="1" ht="24.6" customHeight="1" x14ac:dyDescent="0.25">
      <c r="A5" s="189">
        <v>1</v>
      </c>
      <c r="B5" s="190" t="s">
        <v>142</v>
      </c>
      <c r="C5" s="191"/>
      <c r="D5" s="191"/>
      <c r="E5" s="191"/>
      <c r="F5" s="191"/>
      <c r="G5" s="191"/>
      <c r="H5" s="192"/>
      <c r="I5" s="193" t="s">
        <v>157</v>
      </c>
    </row>
    <row r="6" spans="1:9" ht="24.6" customHeight="1" x14ac:dyDescent="0.25">
      <c r="A6" s="195">
        <v>1.1000000000000001</v>
      </c>
      <c r="B6" s="196"/>
      <c r="C6" s="197" t="s">
        <v>127</v>
      </c>
      <c r="D6" s="198"/>
      <c r="E6" s="199"/>
      <c r="F6" s="197" t="s">
        <v>128</v>
      </c>
      <c r="G6" s="200"/>
      <c r="H6" s="201">
        <f>G6*E6*D6</f>
        <v>0</v>
      </c>
      <c r="I6" s="202"/>
    </row>
    <row r="7" spans="1:9" ht="24.6" customHeight="1" x14ac:dyDescent="0.25">
      <c r="A7" s="195">
        <f>A6+0.1</f>
        <v>1.2000000000000002</v>
      </c>
      <c r="B7" s="196"/>
      <c r="C7" s="197" t="s">
        <v>127</v>
      </c>
      <c r="D7" s="198"/>
      <c r="E7" s="199"/>
      <c r="F7" s="197" t="s">
        <v>128</v>
      </c>
      <c r="G7" s="200"/>
      <c r="H7" s="201">
        <f>G7*E7*D7</f>
        <v>0</v>
      </c>
      <c r="I7" s="202"/>
    </row>
    <row r="8" spans="1:9" ht="24.6" customHeight="1" x14ac:dyDescent="0.25">
      <c r="A8" s="195">
        <v>1.3</v>
      </c>
      <c r="B8" s="196"/>
      <c r="C8" s="197" t="s">
        <v>127</v>
      </c>
      <c r="D8" s="198"/>
      <c r="E8" s="199"/>
      <c r="F8" s="197" t="s">
        <v>128</v>
      </c>
      <c r="G8" s="200"/>
      <c r="H8" s="201">
        <f t="shared" ref="H8:H10" si="0">G8*E8*D8</f>
        <v>0</v>
      </c>
      <c r="I8" s="202"/>
    </row>
    <row r="9" spans="1:9" ht="24.6" customHeight="1" x14ac:dyDescent="0.25">
      <c r="A9" s="195">
        <v>1.4</v>
      </c>
      <c r="B9" s="196"/>
      <c r="C9" s="197" t="s">
        <v>127</v>
      </c>
      <c r="D9" s="198"/>
      <c r="E9" s="199"/>
      <c r="F9" s="197" t="s">
        <v>128</v>
      </c>
      <c r="G9" s="200"/>
      <c r="H9" s="201">
        <f t="shared" si="0"/>
        <v>0</v>
      </c>
      <c r="I9" s="202"/>
    </row>
    <row r="10" spans="1:9" ht="24.6" customHeight="1" x14ac:dyDescent="0.25">
      <c r="A10" s="195">
        <v>1.5</v>
      </c>
      <c r="B10" s="196"/>
      <c r="C10" s="197" t="s">
        <v>127</v>
      </c>
      <c r="D10" s="198"/>
      <c r="E10" s="199"/>
      <c r="F10" s="197" t="s">
        <v>128</v>
      </c>
      <c r="G10" s="200"/>
      <c r="H10" s="201">
        <f t="shared" si="0"/>
        <v>0</v>
      </c>
      <c r="I10" s="202"/>
    </row>
    <row r="11" spans="1:9" s="207" customFormat="1" ht="24.6" customHeight="1" x14ac:dyDescent="0.25">
      <c r="A11" s="204"/>
      <c r="B11" s="205"/>
      <c r="C11" s="312" t="s">
        <v>170</v>
      </c>
      <c r="D11" s="313"/>
      <c r="E11" s="313"/>
      <c r="F11" s="313"/>
      <c r="G11" s="314"/>
      <c r="H11" s="206">
        <f>SUM(H6:H10)</f>
        <v>0</v>
      </c>
      <c r="I11" s="205"/>
    </row>
    <row r="12" spans="1:9" s="207" customFormat="1" ht="24.6" customHeight="1" x14ac:dyDescent="0.25">
      <c r="A12" s="189">
        <v>2</v>
      </c>
      <c r="B12" s="208" t="s">
        <v>143</v>
      </c>
      <c r="C12" s="209"/>
      <c r="D12" s="209"/>
      <c r="E12" s="209"/>
      <c r="F12" s="209"/>
      <c r="G12" s="209"/>
      <c r="H12" s="210"/>
      <c r="I12" s="211"/>
    </row>
    <row r="13" spans="1:9" ht="24.6" customHeight="1" x14ac:dyDescent="0.25">
      <c r="A13" s="195">
        <v>2.1</v>
      </c>
      <c r="B13" s="212" t="s">
        <v>155</v>
      </c>
      <c r="C13" s="213"/>
      <c r="D13" s="213"/>
      <c r="E13" s="214"/>
      <c r="F13" s="213"/>
      <c r="G13" s="215"/>
      <c r="H13" s="216"/>
      <c r="I13" s="217"/>
    </row>
    <row r="14" spans="1:9" ht="24.6" customHeight="1" x14ac:dyDescent="0.25">
      <c r="A14" s="195"/>
      <c r="B14" s="196" t="s">
        <v>144</v>
      </c>
      <c r="C14" s="197" t="s">
        <v>127</v>
      </c>
      <c r="D14" s="197"/>
      <c r="E14" s="197"/>
      <c r="F14" s="213" t="s">
        <v>159</v>
      </c>
      <c r="G14" s="218"/>
      <c r="H14" s="219">
        <f t="shared" ref="H14" si="1">G14*E14*D14</f>
        <v>0</v>
      </c>
      <c r="I14" s="217"/>
    </row>
    <row r="15" spans="1:9" ht="24.6" customHeight="1" x14ac:dyDescent="0.25">
      <c r="A15" s="195"/>
      <c r="B15" s="196" t="s">
        <v>146</v>
      </c>
      <c r="C15" s="197" t="s">
        <v>160</v>
      </c>
      <c r="D15" s="197"/>
      <c r="E15" s="197"/>
      <c r="F15" s="213" t="s">
        <v>128</v>
      </c>
      <c r="G15" s="215"/>
      <c r="H15" s="219">
        <f>G15*E15*D15</f>
        <v>0</v>
      </c>
      <c r="I15" s="217"/>
    </row>
    <row r="16" spans="1:9" ht="24.6" customHeight="1" x14ac:dyDescent="0.25">
      <c r="A16" s="195"/>
      <c r="B16" s="196" t="s">
        <v>148</v>
      </c>
      <c r="C16" s="197" t="s">
        <v>127</v>
      </c>
      <c r="D16" s="197"/>
      <c r="E16" s="197"/>
      <c r="F16" s="213" t="s">
        <v>161</v>
      </c>
      <c r="G16" s="218"/>
      <c r="H16" s="219">
        <f t="shared" ref="H16:H18" si="2">G16*E16*D16</f>
        <v>0</v>
      </c>
      <c r="I16" s="217"/>
    </row>
    <row r="17" spans="1:9" ht="24.6" customHeight="1" x14ac:dyDescent="0.25">
      <c r="A17" s="195"/>
      <c r="B17" s="196" t="s">
        <v>147</v>
      </c>
      <c r="C17" s="197" t="s">
        <v>127</v>
      </c>
      <c r="D17" s="197"/>
      <c r="E17" s="197"/>
      <c r="F17" s="213" t="s">
        <v>161</v>
      </c>
      <c r="G17" s="218"/>
      <c r="H17" s="219">
        <f t="shared" si="2"/>
        <v>0</v>
      </c>
      <c r="I17" s="217"/>
    </row>
    <row r="18" spans="1:9" ht="24.6" customHeight="1" x14ac:dyDescent="0.25">
      <c r="A18" s="195"/>
      <c r="B18" s="196" t="s">
        <v>156</v>
      </c>
      <c r="C18" s="197" t="s">
        <v>127</v>
      </c>
      <c r="D18" s="197"/>
      <c r="E18" s="197"/>
      <c r="F18" s="213" t="s">
        <v>162</v>
      </c>
      <c r="G18" s="218"/>
      <c r="H18" s="219">
        <f t="shared" si="2"/>
        <v>0</v>
      </c>
      <c r="I18" s="217"/>
    </row>
    <row r="19" spans="1:9" ht="24.6" customHeight="1" x14ac:dyDescent="0.25">
      <c r="A19" s="195"/>
      <c r="B19" s="196" t="s">
        <v>145</v>
      </c>
      <c r="C19" s="197" t="s">
        <v>160</v>
      </c>
      <c r="D19" s="197"/>
      <c r="E19" s="197"/>
      <c r="F19" s="213" t="s">
        <v>163</v>
      </c>
      <c r="G19" s="218"/>
      <c r="H19" s="219">
        <f>G19*E19*D19</f>
        <v>0</v>
      </c>
      <c r="I19" s="217"/>
    </row>
    <row r="20" spans="1:9" ht="24.6" customHeight="1" x14ac:dyDescent="0.25">
      <c r="A20" s="195"/>
      <c r="B20" s="196" t="s">
        <v>149</v>
      </c>
      <c r="C20" s="213" t="s">
        <v>127</v>
      </c>
      <c r="D20" s="213"/>
      <c r="E20" s="213"/>
      <c r="F20" s="213" t="s">
        <v>128</v>
      </c>
      <c r="G20" s="218"/>
      <c r="H20" s="219">
        <f>G20*E20*D20</f>
        <v>0</v>
      </c>
      <c r="I20" s="217"/>
    </row>
    <row r="21" spans="1:9" ht="24.6" customHeight="1" x14ac:dyDescent="0.25">
      <c r="A21" s="195"/>
      <c r="B21" s="196"/>
      <c r="C21" s="306" t="s">
        <v>168</v>
      </c>
      <c r="D21" s="307"/>
      <c r="E21" s="307"/>
      <c r="F21" s="307"/>
      <c r="G21" s="308"/>
      <c r="H21" s="220">
        <f>SUM(H14:H20)</f>
        <v>0</v>
      </c>
      <c r="I21" s="217"/>
    </row>
    <row r="22" spans="1:9" ht="24.6" customHeight="1" x14ac:dyDescent="0.25">
      <c r="A22" s="195">
        <v>2.2000000000000002</v>
      </c>
      <c r="B22" s="212" t="s">
        <v>155</v>
      </c>
      <c r="C22" s="213"/>
      <c r="D22" s="213"/>
      <c r="E22" s="214"/>
      <c r="F22" s="213"/>
      <c r="G22" s="215"/>
      <c r="H22" s="216"/>
      <c r="I22" s="217"/>
    </row>
    <row r="23" spans="1:9" ht="24.6" customHeight="1" x14ac:dyDescent="0.25">
      <c r="A23" s="195"/>
      <c r="B23" s="196" t="s">
        <v>144</v>
      </c>
      <c r="C23" s="197" t="s">
        <v>127</v>
      </c>
      <c r="D23" s="197"/>
      <c r="E23" s="197"/>
      <c r="F23" s="213" t="s">
        <v>159</v>
      </c>
      <c r="G23" s="218"/>
      <c r="H23" s="219">
        <f t="shared" ref="H23" si="3">G23*E23*D23</f>
        <v>0</v>
      </c>
      <c r="I23" s="217"/>
    </row>
    <row r="24" spans="1:9" ht="24.6" customHeight="1" x14ac:dyDescent="0.25">
      <c r="A24" s="195"/>
      <c r="B24" s="196" t="s">
        <v>146</v>
      </c>
      <c r="C24" s="197" t="s">
        <v>160</v>
      </c>
      <c r="D24" s="197"/>
      <c r="E24" s="197"/>
      <c r="F24" s="213" t="s">
        <v>128</v>
      </c>
      <c r="G24" s="215"/>
      <c r="H24" s="219">
        <f>G24*E24*D24</f>
        <v>0</v>
      </c>
      <c r="I24" s="217"/>
    </row>
    <row r="25" spans="1:9" ht="24.6" customHeight="1" x14ac:dyDescent="0.25">
      <c r="A25" s="195"/>
      <c r="B25" s="196" t="s">
        <v>148</v>
      </c>
      <c r="C25" s="197" t="s">
        <v>127</v>
      </c>
      <c r="D25" s="197"/>
      <c r="E25" s="197"/>
      <c r="F25" s="213" t="s">
        <v>161</v>
      </c>
      <c r="G25" s="218"/>
      <c r="H25" s="219">
        <f t="shared" ref="H25:H27" si="4">G25*E25*D25</f>
        <v>0</v>
      </c>
      <c r="I25" s="217"/>
    </row>
    <row r="26" spans="1:9" ht="24.6" customHeight="1" x14ac:dyDescent="0.25">
      <c r="A26" s="195"/>
      <c r="B26" s="196" t="s">
        <v>147</v>
      </c>
      <c r="C26" s="197" t="s">
        <v>127</v>
      </c>
      <c r="D26" s="197"/>
      <c r="E26" s="197"/>
      <c r="F26" s="213" t="s">
        <v>161</v>
      </c>
      <c r="G26" s="218"/>
      <c r="H26" s="219">
        <f t="shared" si="4"/>
        <v>0</v>
      </c>
      <c r="I26" s="217"/>
    </row>
    <row r="27" spans="1:9" ht="24.6" customHeight="1" x14ac:dyDescent="0.25">
      <c r="A27" s="195"/>
      <c r="B27" s="196" t="s">
        <v>156</v>
      </c>
      <c r="C27" s="197" t="s">
        <v>127</v>
      </c>
      <c r="D27" s="197"/>
      <c r="E27" s="197"/>
      <c r="F27" s="213" t="s">
        <v>162</v>
      </c>
      <c r="G27" s="218"/>
      <c r="H27" s="219">
        <f t="shared" si="4"/>
        <v>0</v>
      </c>
      <c r="I27" s="217"/>
    </row>
    <row r="28" spans="1:9" ht="24.6" customHeight="1" x14ac:dyDescent="0.25">
      <c r="A28" s="195"/>
      <c r="B28" s="196" t="s">
        <v>145</v>
      </c>
      <c r="C28" s="197" t="s">
        <v>160</v>
      </c>
      <c r="D28" s="197"/>
      <c r="E28" s="197"/>
      <c r="F28" s="213" t="s">
        <v>163</v>
      </c>
      <c r="G28" s="218"/>
      <c r="H28" s="219">
        <f>G28*E28*D28</f>
        <v>0</v>
      </c>
      <c r="I28" s="217"/>
    </row>
    <row r="29" spans="1:9" ht="24.6" customHeight="1" x14ac:dyDescent="0.25">
      <c r="A29" s="195"/>
      <c r="B29" s="196" t="s">
        <v>149</v>
      </c>
      <c r="C29" s="213" t="s">
        <v>127</v>
      </c>
      <c r="D29" s="213"/>
      <c r="E29" s="213"/>
      <c r="F29" s="213" t="s">
        <v>128</v>
      </c>
      <c r="G29" s="218"/>
      <c r="H29" s="219">
        <f>G29*E29*D29</f>
        <v>0</v>
      </c>
      <c r="I29" s="217"/>
    </row>
    <row r="30" spans="1:9" s="224" customFormat="1" ht="24.6" customHeight="1" x14ac:dyDescent="0.25">
      <c r="A30" s="221"/>
      <c r="B30" s="222"/>
      <c r="C30" s="306" t="s">
        <v>169</v>
      </c>
      <c r="D30" s="307"/>
      <c r="E30" s="307"/>
      <c r="F30" s="307"/>
      <c r="G30" s="308"/>
      <c r="H30" s="223">
        <f>SUM(H23:H29)</f>
        <v>0</v>
      </c>
      <c r="I30" s="222"/>
    </row>
    <row r="31" spans="1:9" s="224" customFormat="1" ht="24.6" customHeight="1" x14ac:dyDescent="0.25">
      <c r="A31" s="225"/>
      <c r="B31" s="205"/>
      <c r="C31" s="309" t="s">
        <v>171</v>
      </c>
      <c r="D31" s="310"/>
      <c r="E31" s="310"/>
      <c r="F31" s="310"/>
      <c r="G31" s="311"/>
      <c r="H31" s="226">
        <f>H21+H30</f>
        <v>0</v>
      </c>
      <c r="I31" s="205"/>
    </row>
    <row r="32" spans="1:9" s="207" customFormat="1" ht="24.6" customHeight="1" x14ac:dyDescent="0.25">
      <c r="A32" s="189">
        <v>3</v>
      </c>
      <c r="B32" s="208" t="s">
        <v>150</v>
      </c>
      <c r="C32" s="209"/>
      <c r="D32" s="209"/>
      <c r="E32" s="209"/>
      <c r="F32" s="209"/>
      <c r="G32" s="209"/>
      <c r="H32" s="210"/>
      <c r="I32" s="211"/>
    </row>
    <row r="33" spans="1:9" s="188" customFormat="1" ht="24.6" customHeight="1" x14ac:dyDescent="0.25">
      <c r="A33" s="195">
        <v>3.1</v>
      </c>
      <c r="B33" s="196" t="s">
        <v>151</v>
      </c>
      <c r="C33" s="197"/>
      <c r="D33" s="197"/>
      <c r="E33" s="197"/>
      <c r="F33" s="197" t="s">
        <v>164</v>
      </c>
      <c r="G33" s="201"/>
      <c r="H33" s="219">
        <f>D33*E33*G33</f>
        <v>0</v>
      </c>
      <c r="I33" s="227"/>
    </row>
    <row r="34" spans="1:9" ht="24.6" customHeight="1" x14ac:dyDescent="0.25">
      <c r="A34" s="195">
        <v>3.2</v>
      </c>
      <c r="B34" s="196" t="s">
        <v>154</v>
      </c>
      <c r="C34" s="213"/>
      <c r="D34" s="213"/>
      <c r="E34" s="213"/>
      <c r="F34" s="213" t="s">
        <v>164</v>
      </c>
      <c r="G34" s="218"/>
      <c r="H34" s="216">
        <f>G34*E34*D34</f>
        <v>0</v>
      </c>
      <c r="I34" s="217"/>
    </row>
    <row r="35" spans="1:9" ht="24.6" customHeight="1" x14ac:dyDescent="0.25">
      <c r="A35" s="195">
        <v>3.3</v>
      </c>
      <c r="B35" s="196" t="s">
        <v>152</v>
      </c>
      <c r="C35" s="228"/>
      <c r="D35" s="228"/>
      <c r="E35" s="228"/>
      <c r="F35" s="197" t="s">
        <v>164</v>
      </c>
      <c r="G35" s="201"/>
      <c r="H35" s="219">
        <f t="shared" ref="H35:H36" si="5">G35*E35*D35</f>
        <v>0</v>
      </c>
      <c r="I35" s="217"/>
    </row>
    <row r="36" spans="1:9" ht="24.6" customHeight="1" x14ac:dyDescent="0.25">
      <c r="A36" s="195">
        <v>3.4</v>
      </c>
      <c r="B36" s="196" t="s">
        <v>153</v>
      </c>
      <c r="C36" s="197"/>
      <c r="D36" s="197"/>
      <c r="E36" s="197"/>
      <c r="F36" s="213" t="s">
        <v>164</v>
      </c>
      <c r="G36" s="229"/>
      <c r="H36" s="219">
        <f t="shared" si="5"/>
        <v>0</v>
      </c>
      <c r="I36" s="230"/>
    </row>
    <row r="37" spans="1:9" ht="24.6" customHeight="1" x14ac:dyDescent="0.25">
      <c r="A37" s="225"/>
      <c r="B37" s="231"/>
      <c r="C37" s="318" t="s">
        <v>172</v>
      </c>
      <c r="D37" s="318"/>
      <c r="E37" s="318"/>
      <c r="F37" s="318"/>
      <c r="G37" s="318"/>
      <c r="H37" s="232">
        <f>SUM(H33:H36)</f>
        <v>0</v>
      </c>
      <c r="I37" s="231"/>
    </row>
    <row r="38" spans="1:9" ht="24.6" customHeight="1" x14ac:dyDescent="0.25">
      <c r="A38" s="233"/>
      <c r="B38" s="234"/>
      <c r="C38" s="235"/>
      <c r="D38" s="235"/>
      <c r="E38" s="304" t="s">
        <v>173</v>
      </c>
      <c r="F38" s="304"/>
      <c r="G38" s="305"/>
      <c r="H38" s="236">
        <f>H11+H31+H37</f>
        <v>0</v>
      </c>
      <c r="I38" s="237"/>
    </row>
    <row r="39" spans="1:9" ht="24.6" customHeight="1" x14ac:dyDescent="0.25">
      <c r="A39" s="238"/>
      <c r="B39" s="239"/>
      <c r="C39" s="240"/>
      <c r="D39" s="240"/>
      <c r="E39" s="240"/>
      <c r="F39" s="240"/>
      <c r="G39" s="240"/>
      <c r="H39" s="241"/>
      <c r="I39" s="239"/>
    </row>
    <row r="40" spans="1:9" ht="24.6" customHeight="1" x14ac:dyDescent="0.25">
      <c r="B40" s="224"/>
      <c r="G40" s="242" t="s">
        <v>139</v>
      </c>
      <c r="H40" s="241">
        <f>H38</f>
        <v>0</v>
      </c>
      <c r="I40" s="243"/>
    </row>
    <row r="41" spans="1:9" ht="24.6" customHeight="1" x14ac:dyDescent="0.25">
      <c r="B41" s="244"/>
      <c r="G41" s="242" t="s">
        <v>140</v>
      </c>
      <c r="H41" s="241" t="e">
        <f>H40/งบประมาณรวม!C8</f>
        <v>#DIV/0!</v>
      </c>
      <c r="I41" s="245"/>
    </row>
    <row r="42" spans="1:9" s="224" customFormat="1" ht="24.6" customHeight="1" x14ac:dyDescent="0.25">
      <c r="A42" s="194"/>
      <c r="B42" s="246"/>
      <c r="C42" s="247"/>
      <c r="D42" s="188"/>
      <c r="E42" s="188"/>
      <c r="F42" s="188"/>
      <c r="G42" s="248"/>
      <c r="H42" s="249"/>
      <c r="I42" s="250"/>
    </row>
    <row r="43" spans="1:9" ht="24.6" customHeight="1" x14ac:dyDescent="0.25">
      <c r="C43" s="252"/>
      <c r="D43" s="252"/>
      <c r="I43" s="243"/>
    </row>
    <row r="44" spans="1:9" ht="24.6" customHeight="1" x14ac:dyDescent="0.25">
      <c r="B44" s="255"/>
      <c r="C44" s="252"/>
      <c r="D44" s="252"/>
      <c r="H44" s="256"/>
      <c r="I44" s="224"/>
    </row>
    <row r="45" spans="1:9" ht="24.6" customHeight="1" x14ac:dyDescent="0.25">
      <c r="I45" s="243"/>
    </row>
  </sheetData>
  <mergeCells count="8">
    <mergeCell ref="E38:G38"/>
    <mergeCell ref="C21:G21"/>
    <mergeCell ref="C31:G31"/>
    <mergeCell ref="C11:G11"/>
    <mergeCell ref="A2:I2"/>
    <mergeCell ref="E4:F4"/>
    <mergeCell ref="C30:G30"/>
    <mergeCell ref="C37:G37"/>
  </mergeCells>
  <printOptions horizontalCentered="1"/>
  <pageMargins left="0.43307086614173201" right="0.43307086614173201" top="0.65" bottom="0.73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E1C49-E05C-44E2-8A5B-EB37348D6802}">
  <dimension ref="A1:K2"/>
  <sheetViews>
    <sheetView tabSelected="1" view="pageBreakPreview" topLeftCell="A43" zoomScale="202" zoomScaleNormal="170" zoomScaleSheetLayoutView="202" workbookViewId="0">
      <selection activeCell="A2" sqref="A2:I2"/>
    </sheetView>
  </sheetViews>
  <sheetFormatPr defaultRowHeight="13.8" x14ac:dyDescent="0.25"/>
  <cols>
    <col min="9" max="9" width="16" customWidth="1"/>
  </cols>
  <sheetData>
    <row r="1" spans="1:11" ht="21" customHeight="1" x14ac:dyDescent="0.6">
      <c r="A1" s="364" t="s">
        <v>176</v>
      </c>
      <c r="B1" s="364"/>
      <c r="C1" s="364"/>
      <c r="D1" s="364"/>
      <c r="E1" s="364"/>
      <c r="F1" s="364"/>
      <c r="G1" s="364"/>
      <c r="H1" s="364"/>
      <c r="I1" s="364"/>
      <c r="J1" s="363"/>
      <c r="K1" s="363"/>
    </row>
    <row r="2" spans="1:11" ht="17.399999999999999" customHeight="1" x14ac:dyDescent="0.6">
      <c r="A2" s="364" t="s">
        <v>177</v>
      </c>
      <c r="B2" s="364"/>
      <c r="C2" s="364"/>
      <c r="D2" s="364"/>
      <c r="E2" s="364"/>
      <c r="F2" s="364"/>
      <c r="G2" s="364"/>
      <c r="H2" s="364"/>
      <c r="I2" s="364"/>
      <c r="J2" s="362"/>
      <c r="K2" s="362"/>
    </row>
  </sheetData>
  <mergeCells count="2">
    <mergeCell ref="A2:I2"/>
    <mergeCell ref="A1:I1"/>
  </mergeCells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DFD3-E196-4705-A4C8-B930DA8FE30C}">
  <dimension ref="A2:J26"/>
  <sheetViews>
    <sheetView workbookViewId="0">
      <selection activeCell="I3" sqref="I3"/>
    </sheetView>
  </sheetViews>
  <sheetFormatPr defaultColWidth="8.796875" defaultRowHeight="30" customHeight="1" x14ac:dyDescent="0.25"/>
  <cols>
    <col min="1" max="1" width="8.796875" style="16"/>
    <col min="2" max="2" width="18.796875" style="16" customWidth="1"/>
    <col min="3" max="3" width="8.796875" style="16"/>
    <col min="4" max="4" width="13.5" style="16" customWidth="1"/>
    <col min="5" max="8" width="8.796875" style="16"/>
    <col min="9" max="9" width="10.796875" style="155" customWidth="1"/>
    <col min="10" max="10" width="18.5" style="155" customWidth="1"/>
    <col min="11" max="16384" width="8.796875" style="16"/>
  </cols>
  <sheetData>
    <row r="2" spans="1:10" ht="30" customHeight="1" x14ac:dyDescent="0.25">
      <c r="I2" s="155" t="s">
        <v>129</v>
      </c>
    </row>
    <row r="3" spans="1:10" ht="30" customHeight="1" x14ac:dyDescent="0.25">
      <c r="A3" s="156">
        <v>44</v>
      </c>
      <c r="B3" s="157" t="s">
        <v>105</v>
      </c>
      <c r="C3" s="319" t="s">
        <v>106</v>
      </c>
      <c r="D3" s="319"/>
      <c r="E3" s="319" t="s">
        <v>107</v>
      </c>
      <c r="F3" s="320"/>
      <c r="G3" s="321">
        <v>98</v>
      </c>
      <c r="H3" s="322"/>
      <c r="I3" s="171">
        <f>G3/6/12</f>
        <v>1.3611111111111109</v>
      </c>
      <c r="J3" s="331" t="s">
        <v>122</v>
      </c>
    </row>
    <row r="4" spans="1:10" ht="30" customHeight="1" x14ac:dyDescent="0.25">
      <c r="A4" s="156">
        <v>45</v>
      </c>
      <c r="B4" s="157" t="s">
        <v>105</v>
      </c>
      <c r="C4" s="319" t="s">
        <v>106</v>
      </c>
      <c r="D4" s="319"/>
      <c r="E4" s="319" t="s">
        <v>108</v>
      </c>
      <c r="F4" s="320"/>
      <c r="G4" s="321">
        <v>44</v>
      </c>
      <c r="H4" s="322"/>
      <c r="I4" s="172">
        <f t="shared" ref="I4:I13" si="0">G4/6/12</f>
        <v>0.61111111111111105</v>
      </c>
      <c r="J4" s="332"/>
    </row>
    <row r="5" spans="1:10" ht="30" customHeight="1" x14ac:dyDescent="0.25">
      <c r="A5" s="156">
        <v>46</v>
      </c>
      <c r="B5" s="157" t="s">
        <v>105</v>
      </c>
      <c r="C5" s="319" t="s">
        <v>106</v>
      </c>
      <c r="D5" s="319"/>
      <c r="E5" s="319" t="s">
        <v>109</v>
      </c>
      <c r="F5" s="320"/>
      <c r="G5" s="321">
        <v>21</v>
      </c>
      <c r="H5" s="322"/>
      <c r="I5" s="172">
        <f t="shared" si="0"/>
        <v>0.29166666666666669</v>
      </c>
      <c r="J5" s="332"/>
    </row>
    <row r="6" spans="1:10" ht="30" customHeight="1" x14ac:dyDescent="0.25">
      <c r="A6" s="156">
        <v>47</v>
      </c>
      <c r="B6" s="157" t="s">
        <v>105</v>
      </c>
      <c r="C6" s="319" t="s">
        <v>106</v>
      </c>
      <c r="D6" s="319"/>
      <c r="E6" s="319" t="s">
        <v>110</v>
      </c>
      <c r="F6" s="320"/>
      <c r="G6" s="321">
        <v>17</v>
      </c>
      <c r="H6" s="322"/>
      <c r="I6" s="172">
        <f t="shared" si="0"/>
        <v>0.23611111111111113</v>
      </c>
      <c r="J6" s="332"/>
    </row>
    <row r="7" spans="1:10" ht="30" customHeight="1" x14ac:dyDescent="0.25">
      <c r="A7" s="158">
        <v>48</v>
      </c>
      <c r="B7" s="159" t="s">
        <v>105</v>
      </c>
      <c r="C7" s="327" t="s">
        <v>111</v>
      </c>
      <c r="D7" s="327"/>
      <c r="E7" s="327" t="s">
        <v>112</v>
      </c>
      <c r="F7" s="328"/>
      <c r="G7" s="329">
        <v>37</v>
      </c>
      <c r="H7" s="330"/>
      <c r="I7" s="173">
        <f t="shared" si="0"/>
        <v>0.51388888888888895</v>
      </c>
      <c r="J7" s="345" t="s">
        <v>123</v>
      </c>
    </row>
    <row r="8" spans="1:10" ht="30" customHeight="1" x14ac:dyDescent="0.25">
      <c r="A8" s="158">
        <v>49</v>
      </c>
      <c r="B8" s="159" t="s">
        <v>105</v>
      </c>
      <c r="C8" s="327" t="s">
        <v>111</v>
      </c>
      <c r="D8" s="327"/>
      <c r="E8" s="327" t="s">
        <v>113</v>
      </c>
      <c r="F8" s="328"/>
      <c r="G8" s="329">
        <v>26</v>
      </c>
      <c r="H8" s="330"/>
      <c r="I8" s="173">
        <f t="shared" si="0"/>
        <v>0.3611111111111111</v>
      </c>
      <c r="J8" s="345"/>
    </row>
    <row r="9" spans="1:10" ht="30" customHeight="1" x14ac:dyDescent="0.25">
      <c r="A9" s="160">
        <v>50</v>
      </c>
      <c r="B9" s="161" t="s">
        <v>105</v>
      </c>
      <c r="C9" s="341" t="s">
        <v>114</v>
      </c>
      <c r="D9" s="341"/>
      <c r="E9" s="341" t="s">
        <v>115</v>
      </c>
      <c r="F9" s="342"/>
      <c r="G9" s="343">
        <v>34</v>
      </c>
      <c r="H9" s="344"/>
      <c r="I9" s="174">
        <f t="shared" si="0"/>
        <v>0.47222222222222227</v>
      </c>
      <c r="J9" s="346" t="s">
        <v>124</v>
      </c>
    </row>
    <row r="10" spans="1:10" ht="30" customHeight="1" x14ac:dyDescent="0.25">
      <c r="A10" s="160">
        <v>51</v>
      </c>
      <c r="B10" s="161" t="s">
        <v>105</v>
      </c>
      <c r="C10" s="341" t="s">
        <v>114</v>
      </c>
      <c r="D10" s="341"/>
      <c r="E10" s="341" t="s">
        <v>116</v>
      </c>
      <c r="F10" s="342"/>
      <c r="G10" s="343">
        <v>17</v>
      </c>
      <c r="H10" s="344"/>
      <c r="I10" s="174">
        <f t="shared" si="0"/>
        <v>0.23611111111111113</v>
      </c>
      <c r="J10" s="346"/>
    </row>
    <row r="11" spans="1:10" ht="30" customHeight="1" x14ac:dyDescent="0.25">
      <c r="A11" s="162">
        <v>52</v>
      </c>
      <c r="B11" s="163" t="s">
        <v>105</v>
      </c>
      <c r="C11" s="333" t="s">
        <v>117</v>
      </c>
      <c r="D11" s="333"/>
      <c r="E11" s="333" t="s">
        <v>118</v>
      </c>
      <c r="F11" s="334"/>
      <c r="G11" s="335">
        <v>27</v>
      </c>
      <c r="H11" s="336"/>
      <c r="I11" s="175">
        <f t="shared" si="0"/>
        <v>0.375</v>
      </c>
      <c r="J11" s="347" t="s">
        <v>125</v>
      </c>
    </row>
    <row r="12" spans="1:10" ht="30" customHeight="1" x14ac:dyDescent="0.25">
      <c r="A12" s="167">
        <v>53</v>
      </c>
      <c r="B12" s="168" t="s">
        <v>105</v>
      </c>
      <c r="C12" s="337" t="s">
        <v>117</v>
      </c>
      <c r="D12" s="337"/>
      <c r="E12" s="337" t="s">
        <v>119</v>
      </c>
      <c r="F12" s="338"/>
      <c r="G12" s="339">
        <v>16</v>
      </c>
      <c r="H12" s="340"/>
      <c r="I12" s="176">
        <f t="shared" si="0"/>
        <v>0.22222222222222221</v>
      </c>
      <c r="J12" s="348"/>
    </row>
    <row r="13" spans="1:10" ht="30" customHeight="1" x14ac:dyDescent="0.25">
      <c r="A13" s="169">
        <v>54</v>
      </c>
      <c r="B13" s="170" t="s">
        <v>105</v>
      </c>
      <c r="C13" s="323" t="s">
        <v>120</v>
      </c>
      <c r="D13" s="323"/>
      <c r="E13" s="323" t="s">
        <v>121</v>
      </c>
      <c r="F13" s="324"/>
      <c r="G13" s="325">
        <v>23</v>
      </c>
      <c r="H13" s="326"/>
      <c r="I13" s="166">
        <f t="shared" si="0"/>
        <v>0.31944444444444448</v>
      </c>
      <c r="J13" s="166" t="s">
        <v>126</v>
      </c>
    </row>
    <row r="14" spans="1:10" ht="30" customHeight="1" x14ac:dyDescent="0.25">
      <c r="I14" s="164"/>
      <c r="J14" s="164"/>
    </row>
    <row r="15" spans="1:10" ht="30" customHeight="1" x14ac:dyDescent="0.25">
      <c r="I15" s="164"/>
      <c r="J15" s="164"/>
    </row>
    <row r="16" spans="1:10" ht="30" customHeight="1" x14ac:dyDescent="0.25">
      <c r="I16" s="164"/>
      <c r="J16" s="164"/>
    </row>
    <row r="17" spans="9:10" ht="30" customHeight="1" x14ac:dyDescent="0.25">
      <c r="I17" s="164"/>
      <c r="J17" s="164"/>
    </row>
    <row r="18" spans="9:10" ht="30" customHeight="1" x14ac:dyDescent="0.25">
      <c r="I18" s="164"/>
      <c r="J18" s="164"/>
    </row>
    <row r="19" spans="9:10" ht="30" customHeight="1" x14ac:dyDescent="0.25">
      <c r="I19" s="164"/>
      <c r="J19" s="164"/>
    </row>
    <row r="20" spans="9:10" ht="30" customHeight="1" x14ac:dyDescent="0.25">
      <c r="I20" s="164"/>
      <c r="J20" s="164"/>
    </row>
    <row r="21" spans="9:10" ht="30" customHeight="1" x14ac:dyDescent="0.25">
      <c r="I21" s="164"/>
      <c r="J21" s="164"/>
    </row>
    <row r="22" spans="9:10" ht="30" customHeight="1" x14ac:dyDescent="0.25">
      <c r="I22" s="164"/>
      <c r="J22" s="164"/>
    </row>
    <row r="23" spans="9:10" ht="30" customHeight="1" x14ac:dyDescent="0.25">
      <c r="I23" s="164"/>
      <c r="J23" s="164"/>
    </row>
    <row r="24" spans="9:10" ht="30" customHeight="1" x14ac:dyDescent="0.25">
      <c r="I24" s="165"/>
    </row>
    <row r="25" spans="9:10" ht="30" customHeight="1" x14ac:dyDescent="0.25">
      <c r="I25" s="165"/>
    </row>
    <row r="26" spans="9:10" ht="30" customHeight="1" x14ac:dyDescent="0.25">
      <c r="I26" s="165"/>
    </row>
  </sheetData>
  <mergeCells count="37">
    <mergeCell ref="J3:J6"/>
    <mergeCell ref="C11:D11"/>
    <mergeCell ref="E11:F11"/>
    <mergeCell ref="G11:H11"/>
    <mergeCell ref="C12:D12"/>
    <mergeCell ref="E12:F12"/>
    <mergeCell ref="G12:H12"/>
    <mergeCell ref="C9:D9"/>
    <mergeCell ref="E9:F9"/>
    <mergeCell ref="G9:H9"/>
    <mergeCell ref="C10:D10"/>
    <mergeCell ref="E10:F10"/>
    <mergeCell ref="G10:H10"/>
    <mergeCell ref="J7:J8"/>
    <mergeCell ref="J9:J10"/>
    <mergeCell ref="J11:J12"/>
    <mergeCell ref="C13:D13"/>
    <mergeCell ref="E13:F13"/>
    <mergeCell ref="G13:H13"/>
    <mergeCell ref="E7:F7"/>
    <mergeCell ref="G7:H7"/>
    <mergeCell ref="C8:D8"/>
    <mergeCell ref="E8:F8"/>
    <mergeCell ref="G8:H8"/>
    <mergeCell ref="C7:D7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6:D6"/>
    <mergeCell ref="E6:F6"/>
    <mergeCell ref="G6:H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2:AD22"/>
  <sheetViews>
    <sheetView zoomScale="83" zoomScaleNormal="83" workbookViewId="0">
      <selection activeCell="C10" sqref="C10"/>
    </sheetView>
  </sheetViews>
  <sheetFormatPr defaultColWidth="8.796875" defaultRowHeight="13.8" x14ac:dyDescent="0.25"/>
  <cols>
    <col min="1" max="2" width="5.19921875" style="104" customWidth="1"/>
    <col min="3" max="3" width="31.796875" style="104" customWidth="1"/>
    <col min="4" max="4" width="27.5" style="104" bestFit="1" customWidth="1"/>
    <col min="5" max="5" width="13.5" style="104" customWidth="1"/>
    <col min="6" max="8" width="7.5" style="104" customWidth="1"/>
    <col min="9" max="9" width="7.5" style="105" bestFit="1" customWidth="1"/>
    <col min="10" max="10" width="10.5" style="105" customWidth="1"/>
    <col min="11" max="11" width="11.19921875" style="105" customWidth="1"/>
    <col min="12" max="15" width="8.796875" style="105" customWidth="1"/>
    <col min="16" max="16" width="10.5" style="105" customWidth="1"/>
    <col min="17" max="19" width="10.19921875" style="105" customWidth="1"/>
    <col min="20" max="20" width="12.796875" style="105" customWidth="1"/>
    <col min="21" max="21" width="9.5" style="105" customWidth="1"/>
    <col min="22" max="23" width="8.5" style="105" customWidth="1"/>
    <col min="24" max="24" width="6.796875" style="105" customWidth="1"/>
    <col min="25" max="26" width="8.19921875" style="105" customWidth="1"/>
    <col min="27" max="27" width="8.5" style="104" customWidth="1"/>
    <col min="28" max="28" width="10.796875" style="104" customWidth="1"/>
    <col min="29" max="29" width="11.19921875" style="104" customWidth="1"/>
    <col min="30" max="30" width="11.5" style="104" bestFit="1" customWidth="1"/>
    <col min="31" max="31" width="17.796875" style="104" bestFit="1" customWidth="1"/>
    <col min="32" max="16384" width="8.796875" style="104"/>
  </cols>
  <sheetData>
    <row r="2" spans="2:30" ht="14.4" thickBot="1" x14ac:dyDescent="0.3"/>
    <row r="3" spans="2:30" ht="29.1" customHeight="1" thickBot="1" x14ac:dyDescent="0.3">
      <c r="B3" s="352" t="s">
        <v>10</v>
      </c>
      <c r="C3" s="355"/>
      <c r="D3" s="106"/>
      <c r="E3" s="107"/>
      <c r="F3" s="108" t="s">
        <v>14</v>
      </c>
      <c r="G3" s="150" t="s">
        <v>16</v>
      </c>
      <c r="H3" s="352" t="s">
        <v>68</v>
      </c>
      <c r="I3" s="353"/>
      <c r="J3" s="354"/>
      <c r="K3" s="352" t="s">
        <v>18</v>
      </c>
      <c r="L3" s="353"/>
      <c r="M3" s="353"/>
      <c r="N3" s="353"/>
      <c r="O3" s="354"/>
      <c r="P3" s="353" t="s">
        <v>19</v>
      </c>
      <c r="Q3" s="353"/>
      <c r="R3" s="353"/>
      <c r="S3" s="353"/>
      <c r="T3" s="109" t="s">
        <v>61</v>
      </c>
      <c r="U3" s="353" t="s">
        <v>62</v>
      </c>
      <c r="V3" s="353"/>
      <c r="W3" s="353"/>
      <c r="X3" s="349" t="s">
        <v>85</v>
      </c>
      <c r="Y3" s="350"/>
      <c r="Z3" s="351"/>
      <c r="AA3" s="353" t="s">
        <v>21</v>
      </c>
      <c r="AB3" s="353"/>
      <c r="AC3" s="109" t="s">
        <v>15</v>
      </c>
      <c r="AD3" s="110" t="s">
        <v>13</v>
      </c>
    </row>
    <row r="4" spans="2:30" ht="105.6" x14ac:dyDescent="0.25">
      <c r="B4" s="111" t="s">
        <v>2</v>
      </c>
      <c r="C4" s="112" t="s">
        <v>22</v>
      </c>
      <c r="D4" s="112" t="s">
        <v>23</v>
      </c>
      <c r="E4" s="113" t="s">
        <v>63</v>
      </c>
      <c r="F4" s="114" t="s">
        <v>8</v>
      </c>
      <c r="G4" s="151" t="s">
        <v>24</v>
      </c>
      <c r="H4" s="115" t="s">
        <v>25</v>
      </c>
      <c r="I4" s="116" t="s">
        <v>26</v>
      </c>
      <c r="J4" s="117" t="s">
        <v>27</v>
      </c>
      <c r="K4" s="118" t="s">
        <v>70</v>
      </c>
      <c r="L4" s="116" t="s">
        <v>71</v>
      </c>
      <c r="M4" s="116" t="s">
        <v>74</v>
      </c>
      <c r="N4" s="116" t="s">
        <v>72</v>
      </c>
      <c r="O4" s="119" t="s">
        <v>73</v>
      </c>
      <c r="P4" s="120" t="s">
        <v>64</v>
      </c>
      <c r="Q4" s="116" t="s">
        <v>29</v>
      </c>
      <c r="R4" s="116" t="s">
        <v>30</v>
      </c>
      <c r="S4" s="121" t="s">
        <v>86</v>
      </c>
      <c r="T4" s="122" t="s">
        <v>69</v>
      </c>
      <c r="U4" s="115" t="s">
        <v>31</v>
      </c>
      <c r="V4" s="116" t="s">
        <v>32</v>
      </c>
      <c r="W4" s="121" t="s">
        <v>65</v>
      </c>
      <c r="X4" s="123" t="s">
        <v>11</v>
      </c>
      <c r="Y4" s="124" t="s">
        <v>66</v>
      </c>
      <c r="Z4" s="103" t="s">
        <v>90</v>
      </c>
      <c r="AA4" s="115" t="s">
        <v>33</v>
      </c>
      <c r="AB4" s="125" t="s">
        <v>34</v>
      </c>
      <c r="AC4" s="122" t="s">
        <v>95</v>
      </c>
      <c r="AD4" s="126"/>
    </row>
    <row r="5" spans="2:30" x14ac:dyDescent="0.25">
      <c r="B5" s="58">
        <v>1</v>
      </c>
      <c r="C5" s="59" t="s">
        <v>36</v>
      </c>
      <c r="D5" s="59" t="s">
        <v>96</v>
      </c>
      <c r="E5" s="60"/>
      <c r="F5" s="83">
        <v>1</v>
      </c>
      <c r="G5" s="152">
        <v>4110</v>
      </c>
      <c r="H5" s="62">
        <v>1</v>
      </c>
      <c r="I5" s="127">
        <v>1</v>
      </c>
      <c r="J5" s="85"/>
      <c r="K5" s="63">
        <v>1</v>
      </c>
      <c r="L5" s="64"/>
      <c r="M5" s="64"/>
      <c r="N5" s="64"/>
      <c r="O5" s="65"/>
      <c r="P5" s="66">
        <v>1</v>
      </c>
      <c r="Q5" s="64"/>
      <c r="R5" s="64"/>
      <c r="S5" s="67"/>
      <c r="T5" s="68"/>
      <c r="U5" s="62"/>
      <c r="V5" s="64"/>
      <c r="W5" s="67">
        <v>1</v>
      </c>
      <c r="X5" s="69"/>
      <c r="Y5" s="70"/>
      <c r="Z5" s="71"/>
      <c r="AA5" s="72">
        <v>1</v>
      </c>
      <c r="AB5" s="67">
        <v>1</v>
      </c>
      <c r="AC5" s="68">
        <f>SUM(H5:AB5)-4</f>
        <v>3</v>
      </c>
      <c r="AD5" s="128">
        <f t="shared" ref="AD5:AD11" si="0">AC5*G5*F5</f>
        <v>12330</v>
      </c>
    </row>
    <row r="6" spans="2:30" x14ac:dyDescent="0.25">
      <c r="B6" s="58">
        <v>2</v>
      </c>
      <c r="C6" s="59" t="s">
        <v>37</v>
      </c>
      <c r="D6" s="59" t="s">
        <v>97</v>
      </c>
      <c r="E6" s="60"/>
      <c r="F6" s="83">
        <v>1</v>
      </c>
      <c r="G6" s="152">
        <v>2540</v>
      </c>
      <c r="H6" s="62">
        <v>1</v>
      </c>
      <c r="I6" s="129">
        <v>1</v>
      </c>
      <c r="J6" s="130">
        <v>1</v>
      </c>
      <c r="K6" s="63">
        <v>3</v>
      </c>
      <c r="L6" s="64">
        <v>1</v>
      </c>
      <c r="M6" s="64">
        <v>1</v>
      </c>
      <c r="N6" s="64">
        <v>1</v>
      </c>
      <c r="O6" s="65">
        <v>1</v>
      </c>
      <c r="P6" s="66"/>
      <c r="Q6" s="64"/>
      <c r="R6" s="64"/>
      <c r="S6" s="67"/>
      <c r="T6" s="68"/>
      <c r="U6" s="62">
        <v>1</v>
      </c>
      <c r="V6" s="64"/>
      <c r="W6" s="67"/>
      <c r="X6" s="69"/>
      <c r="Y6" s="70"/>
      <c r="Z6" s="71"/>
      <c r="AA6" s="72">
        <v>2</v>
      </c>
      <c r="AB6" s="67">
        <v>1</v>
      </c>
      <c r="AC6" s="68">
        <f>SUM(H6:AB6)-1</f>
        <v>13</v>
      </c>
      <c r="AD6" s="128">
        <f t="shared" si="0"/>
        <v>33020</v>
      </c>
    </row>
    <row r="7" spans="2:30" x14ac:dyDescent="0.25">
      <c r="B7" s="58">
        <v>3</v>
      </c>
      <c r="C7" s="59" t="s">
        <v>0</v>
      </c>
      <c r="D7" s="59" t="s">
        <v>98</v>
      </c>
      <c r="E7" s="60"/>
      <c r="F7" s="61">
        <v>1</v>
      </c>
      <c r="G7" s="153">
        <v>833</v>
      </c>
      <c r="H7" s="62">
        <v>1</v>
      </c>
      <c r="I7" s="129">
        <v>1</v>
      </c>
      <c r="J7" s="130"/>
      <c r="K7" s="63">
        <v>3</v>
      </c>
      <c r="L7" s="64">
        <v>2</v>
      </c>
      <c r="M7" s="64">
        <v>2</v>
      </c>
      <c r="N7" s="64">
        <v>2</v>
      </c>
      <c r="O7" s="65">
        <v>2</v>
      </c>
      <c r="P7" s="66"/>
      <c r="Q7" s="64"/>
      <c r="R7" s="64"/>
      <c r="S7" s="67"/>
      <c r="T7" s="68"/>
      <c r="U7" s="62">
        <v>1</v>
      </c>
      <c r="V7" s="64"/>
      <c r="W7" s="67"/>
      <c r="X7" s="69"/>
      <c r="Y7" s="70"/>
      <c r="Z7" s="71"/>
      <c r="AA7" s="72"/>
      <c r="AB7" s="67"/>
      <c r="AC7" s="68">
        <f>SUM(H7:AB7)-1</f>
        <v>13</v>
      </c>
      <c r="AD7" s="128">
        <f t="shared" si="0"/>
        <v>10829</v>
      </c>
    </row>
    <row r="8" spans="2:30" x14ac:dyDescent="0.25">
      <c r="B8" s="58">
        <v>4</v>
      </c>
      <c r="C8" s="59" t="s">
        <v>0</v>
      </c>
      <c r="D8" s="59" t="s">
        <v>99</v>
      </c>
      <c r="E8" s="60"/>
      <c r="F8" s="61">
        <v>1</v>
      </c>
      <c r="G8" s="153">
        <v>833</v>
      </c>
      <c r="H8" s="62">
        <v>1</v>
      </c>
      <c r="I8" s="129">
        <v>1</v>
      </c>
      <c r="J8" s="130"/>
      <c r="K8" s="63">
        <v>3</v>
      </c>
      <c r="L8" s="64">
        <v>2</v>
      </c>
      <c r="M8" s="64">
        <v>2</v>
      </c>
      <c r="N8" s="64">
        <v>2</v>
      </c>
      <c r="O8" s="65">
        <v>2</v>
      </c>
      <c r="P8" s="66"/>
      <c r="Q8" s="64"/>
      <c r="R8" s="64"/>
      <c r="S8" s="67"/>
      <c r="T8" s="68"/>
      <c r="U8" s="62">
        <v>1</v>
      </c>
      <c r="V8" s="64"/>
      <c r="W8" s="67"/>
      <c r="X8" s="69"/>
      <c r="Y8" s="70"/>
      <c r="Z8" s="71"/>
      <c r="AA8" s="72"/>
      <c r="AB8" s="67"/>
      <c r="AC8" s="68">
        <f>SUM(H8:AB8)-1</f>
        <v>13</v>
      </c>
      <c r="AD8" s="128">
        <f t="shared" ref="AD8" si="1">AC8*G8*F8</f>
        <v>10829</v>
      </c>
    </row>
    <row r="9" spans="2:30" x14ac:dyDescent="0.25">
      <c r="B9" s="58">
        <v>5</v>
      </c>
      <c r="C9" s="59" t="s">
        <v>1</v>
      </c>
      <c r="D9" s="59" t="s">
        <v>100</v>
      </c>
      <c r="E9" s="60"/>
      <c r="F9" s="61">
        <v>6</v>
      </c>
      <c r="G9" s="153">
        <v>350</v>
      </c>
      <c r="H9" s="62"/>
      <c r="I9" s="64"/>
      <c r="J9" s="85"/>
      <c r="K9" s="63">
        <v>0</v>
      </c>
      <c r="L9" s="64">
        <v>2</v>
      </c>
      <c r="M9" s="64">
        <v>2</v>
      </c>
      <c r="N9" s="64">
        <v>2</v>
      </c>
      <c r="O9" s="65">
        <v>2</v>
      </c>
      <c r="P9" s="66"/>
      <c r="Q9" s="64"/>
      <c r="R9" s="64"/>
      <c r="S9" s="67"/>
      <c r="T9" s="68"/>
      <c r="U9" s="62"/>
      <c r="V9" s="64"/>
      <c r="W9" s="67"/>
      <c r="X9" s="69"/>
      <c r="Y9" s="70"/>
      <c r="Z9" s="71"/>
      <c r="AA9" s="72"/>
      <c r="AB9" s="67"/>
      <c r="AC9" s="68">
        <f t="shared" ref="AC9:AC11" si="2">SUM(H9:AB9)</f>
        <v>8</v>
      </c>
      <c r="AD9" s="128">
        <f t="shared" si="0"/>
        <v>16800</v>
      </c>
    </row>
    <row r="10" spans="2:30" s="132" customFormat="1" x14ac:dyDescent="0.25">
      <c r="B10" s="73">
        <v>6</v>
      </c>
      <c r="C10" s="74" t="s">
        <v>38</v>
      </c>
      <c r="D10" s="74" t="s">
        <v>101</v>
      </c>
      <c r="E10" s="75"/>
      <c r="F10" s="76">
        <v>1</v>
      </c>
      <c r="G10" s="152">
        <v>1364</v>
      </c>
      <c r="H10" s="77">
        <v>1</v>
      </c>
      <c r="I10" s="88">
        <v>1</v>
      </c>
      <c r="J10" s="87"/>
      <c r="K10" s="63"/>
      <c r="L10" s="78"/>
      <c r="M10" s="78"/>
      <c r="N10" s="78"/>
      <c r="O10" s="79"/>
      <c r="P10" s="66">
        <v>2</v>
      </c>
      <c r="Q10" s="78">
        <v>1</v>
      </c>
      <c r="R10" s="78">
        <f>(0.5*4)+1</f>
        <v>3</v>
      </c>
      <c r="S10" s="80">
        <f>(8*0.5)+1</f>
        <v>5</v>
      </c>
      <c r="T10" s="81">
        <v>1</v>
      </c>
      <c r="U10" s="77"/>
      <c r="V10" s="78">
        <v>5</v>
      </c>
      <c r="W10" s="80"/>
      <c r="X10" s="69"/>
      <c r="Y10" s="70"/>
      <c r="Z10" s="71">
        <v>2</v>
      </c>
      <c r="AA10" s="82">
        <v>5</v>
      </c>
      <c r="AB10" s="80">
        <v>2</v>
      </c>
      <c r="AC10" s="68">
        <f>SUM(H10:AB10)-1</f>
        <v>27</v>
      </c>
      <c r="AD10" s="131">
        <f t="shared" si="0"/>
        <v>36828</v>
      </c>
    </row>
    <row r="11" spans="2:30" x14ac:dyDescent="0.25">
      <c r="B11" s="58">
        <v>7</v>
      </c>
      <c r="C11" s="59" t="s">
        <v>67</v>
      </c>
      <c r="D11" s="59" t="s">
        <v>102</v>
      </c>
      <c r="E11" s="60"/>
      <c r="F11" s="83">
        <v>1</v>
      </c>
      <c r="G11" s="153">
        <v>833</v>
      </c>
      <c r="H11" s="62"/>
      <c r="I11" s="64"/>
      <c r="J11" s="85"/>
      <c r="K11" s="63"/>
      <c r="L11" s="64"/>
      <c r="M11" s="64"/>
      <c r="N11" s="64"/>
      <c r="O11" s="65"/>
      <c r="P11" s="66">
        <v>0</v>
      </c>
      <c r="Q11" s="64">
        <v>1</v>
      </c>
      <c r="R11" s="64">
        <f>4*0.5</f>
        <v>2</v>
      </c>
      <c r="S11" s="67">
        <f>8*0.5</f>
        <v>4</v>
      </c>
      <c r="T11" s="68">
        <v>1</v>
      </c>
      <c r="U11" s="62"/>
      <c r="V11" s="64"/>
      <c r="W11" s="67"/>
      <c r="X11" s="69"/>
      <c r="Y11" s="70"/>
      <c r="Z11" s="71"/>
      <c r="AA11" s="72">
        <v>3</v>
      </c>
      <c r="AB11" s="84"/>
      <c r="AC11" s="68">
        <f t="shared" si="2"/>
        <v>11</v>
      </c>
      <c r="AD11" s="128">
        <f t="shared" si="0"/>
        <v>9163</v>
      </c>
    </row>
    <row r="12" spans="2:30" x14ac:dyDescent="0.25">
      <c r="B12" s="58">
        <v>8</v>
      </c>
      <c r="C12" s="59" t="s">
        <v>67</v>
      </c>
      <c r="D12" s="59" t="s">
        <v>103</v>
      </c>
      <c r="E12" s="60"/>
      <c r="F12" s="83">
        <v>1</v>
      </c>
      <c r="G12" s="153">
        <v>833</v>
      </c>
      <c r="H12" s="62"/>
      <c r="I12" s="64"/>
      <c r="J12" s="85"/>
      <c r="K12" s="63"/>
      <c r="L12" s="64"/>
      <c r="M12" s="64"/>
      <c r="N12" s="64"/>
      <c r="O12" s="65"/>
      <c r="P12" s="66">
        <v>0</v>
      </c>
      <c r="Q12" s="64">
        <v>1</v>
      </c>
      <c r="R12" s="64">
        <f>4*0.5</f>
        <v>2</v>
      </c>
      <c r="S12" s="67">
        <f>8*0.5</f>
        <v>4</v>
      </c>
      <c r="T12" s="68">
        <v>1</v>
      </c>
      <c r="U12" s="62"/>
      <c r="V12" s="64"/>
      <c r="W12" s="67"/>
      <c r="X12" s="69"/>
      <c r="Y12" s="70"/>
      <c r="Z12" s="71"/>
      <c r="AA12" s="72">
        <v>3</v>
      </c>
      <c r="AB12" s="84"/>
      <c r="AC12" s="68">
        <f t="shared" ref="AC12" si="3">SUM(H12:AB12)</f>
        <v>11</v>
      </c>
      <c r="AD12" s="128">
        <f t="shared" ref="AD12" si="4">AC12*G12*F12</f>
        <v>9163</v>
      </c>
    </row>
    <row r="13" spans="2:30" ht="21" customHeight="1" thickBot="1" x14ac:dyDescent="0.3">
      <c r="B13" s="133"/>
      <c r="C13" s="134" t="s">
        <v>7</v>
      </c>
      <c r="D13" s="134"/>
      <c r="E13" s="135"/>
      <c r="F13" s="136">
        <f>SUM(F5:F12)</f>
        <v>13</v>
      </c>
      <c r="G13" s="137"/>
      <c r="H13" s="138"/>
      <c r="I13" s="139"/>
      <c r="J13" s="140"/>
      <c r="K13" s="136"/>
      <c r="L13" s="139"/>
      <c r="M13" s="139"/>
      <c r="N13" s="139"/>
      <c r="O13" s="137"/>
      <c r="P13" s="138"/>
      <c r="Q13" s="139"/>
      <c r="R13" s="139"/>
      <c r="S13" s="140"/>
      <c r="T13" s="141"/>
      <c r="U13" s="138"/>
      <c r="V13" s="139"/>
      <c r="W13" s="140"/>
      <c r="X13" s="136"/>
      <c r="Y13" s="139"/>
      <c r="Z13" s="137"/>
      <c r="AA13" s="142"/>
      <c r="AB13" s="143"/>
      <c r="AC13" s="144"/>
      <c r="AD13" s="145">
        <f>SUM(AD5:AD12)</f>
        <v>138962</v>
      </c>
    </row>
    <row r="14" spans="2:30" x14ac:dyDescent="0.25">
      <c r="E14" s="146"/>
      <c r="F14" s="105"/>
      <c r="G14" s="105"/>
      <c r="H14" s="105"/>
      <c r="AD14" s="147"/>
    </row>
    <row r="15" spans="2:30" ht="15" x14ac:dyDescent="0.25">
      <c r="C15" s="148" t="s">
        <v>39</v>
      </c>
      <c r="D15" s="154"/>
      <c r="E15" s="149"/>
    </row>
    <row r="16" spans="2:30" x14ac:dyDescent="0.25">
      <c r="C16" s="148" t="s">
        <v>40</v>
      </c>
      <c r="D16" s="148"/>
      <c r="E16" s="148"/>
    </row>
    <row r="17" spans="3:5" x14ac:dyDescent="0.25">
      <c r="C17" s="148" t="s">
        <v>41</v>
      </c>
      <c r="D17" s="148"/>
      <c r="E17" s="148"/>
    </row>
    <row r="18" spans="3:5" x14ac:dyDescent="0.25">
      <c r="C18" s="148" t="s">
        <v>42</v>
      </c>
      <c r="D18" s="148"/>
      <c r="E18" s="148"/>
    </row>
    <row r="19" spans="3:5" x14ac:dyDescent="0.25">
      <c r="C19" s="148" t="s">
        <v>43</v>
      </c>
      <c r="D19" s="148"/>
      <c r="E19" s="148"/>
    </row>
    <row r="20" spans="3:5" x14ac:dyDescent="0.25">
      <c r="C20" s="148" t="s">
        <v>44</v>
      </c>
      <c r="D20" s="148"/>
      <c r="E20" s="148"/>
    </row>
    <row r="21" spans="3:5" x14ac:dyDescent="0.25">
      <c r="C21" s="148"/>
      <c r="D21" s="148"/>
      <c r="E21" s="148"/>
    </row>
    <row r="22" spans="3:5" x14ac:dyDescent="0.25">
      <c r="E22" s="148"/>
    </row>
  </sheetData>
  <mergeCells count="7">
    <mergeCell ref="X3:Z3"/>
    <mergeCell ref="K3:O3"/>
    <mergeCell ref="P3:S3"/>
    <mergeCell ref="AA3:AB3"/>
    <mergeCell ref="B3:C3"/>
    <mergeCell ref="H3:J3"/>
    <mergeCell ref="U3:W3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3:AB23"/>
  <sheetViews>
    <sheetView workbookViewId="0">
      <pane ySplit="1" topLeftCell="A2" activePane="bottomLeft" state="frozen"/>
      <selection activeCell="C1" sqref="C1"/>
      <selection pane="bottomLeft" activeCell="D19" sqref="D19"/>
    </sheetView>
  </sheetViews>
  <sheetFormatPr defaultColWidth="8.796875" defaultRowHeight="13.8" x14ac:dyDescent="0.25"/>
  <cols>
    <col min="1" max="1" width="8.796875" style="12"/>
    <col min="2" max="2" width="20" style="12" bestFit="1" customWidth="1"/>
    <col min="3" max="3" width="13.5" style="12" customWidth="1"/>
    <col min="4" max="4" width="8.796875" style="12"/>
    <col min="5" max="5" width="26.796875" style="12" customWidth="1"/>
    <col min="6" max="7" width="8.796875" style="12"/>
    <col min="8" max="8" width="10" style="12" customWidth="1"/>
    <col min="9" max="9" width="10.5" style="12" customWidth="1"/>
    <col min="10" max="10" width="10.796875" style="12" customWidth="1"/>
    <col min="11" max="17" width="8.796875" style="12"/>
    <col min="18" max="18" width="12" style="12" customWidth="1"/>
    <col min="19" max="16384" width="8.796875" style="12"/>
  </cols>
  <sheetData>
    <row r="3" spans="2:28" ht="38.1" customHeight="1" x14ac:dyDescent="0.25">
      <c r="B3" s="18" t="s">
        <v>3</v>
      </c>
      <c r="C3" s="19" t="s">
        <v>6</v>
      </c>
      <c r="D3" s="19" t="s">
        <v>4</v>
      </c>
      <c r="E3" s="20" t="s">
        <v>45</v>
      </c>
      <c r="F3" s="356" t="s">
        <v>68</v>
      </c>
      <c r="G3" s="357"/>
      <c r="H3" s="358"/>
      <c r="I3" s="356" t="s">
        <v>17</v>
      </c>
      <c r="J3" s="357"/>
      <c r="K3" s="356" t="s">
        <v>18</v>
      </c>
      <c r="L3" s="357"/>
      <c r="M3" s="357"/>
      <c r="N3" s="358"/>
      <c r="O3" s="356" t="s">
        <v>83</v>
      </c>
      <c r="P3" s="357"/>
      <c r="Q3" s="358"/>
      <c r="R3" s="10" t="s">
        <v>61</v>
      </c>
      <c r="S3" s="356" t="s">
        <v>62</v>
      </c>
      <c r="T3" s="357"/>
      <c r="U3" s="358"/>
      <c r="V3" s="359" t="s">
        <v>20</v>
      </c>
      <c r="W3" s="360"/>
      <c r="X3" s="361"/>
      <c r="Y3" s="356" t="s">
        <v>21</v>
      </c>
      <c r="Z3" s="358"/>
      <c r="AA3" s="11" t="s">
        <v>15</v>
      </c>
      <c r="AB3" s="21" t="s">
        <v>13</v>
      </c>
    </row>
    <row r="4" spans="2:28" ht="85.05" customHeight="1" x14ac:dyDescent="0.25">
      <c r="B4" s="22" t="s">
        <v>46</v>
      </c>
      <c r="C4" s="23"/>
      <c r="D4" s="24"/>
      <c r="E4" s="25"/>
      <c r="F4" s="13" t="s">
        <v>25</v>
      </c>
      <c r="G4" s="13" t="s">
        <v>26</v>
      </c>
      <c r="H4" s="13" t="s">
        <v>27</v>
      </c>
      <c r="I4" s="13" t="s">
        <v>28</v>
      </c>
      <c r="J4" s="13" t="s">
        <v>64</v>
      </c>
      <c r="K4" s="13" t="s">
        <v>80</v>
      </c>
      <c r="L4" s="13" t="s">
        <v>81</v>
      </c>
      <c r="M4" s="13" t="s">
        <v>72</v>
      </c>
      <c r="N4" s="13" t="s">
        <v>82</v>
      </c>
      <c r="O4" s="13" t="s">
        <v>29</v>
      </c>
      <c r="P4" s="13" t="s">
        <v>30</v>
      </c>
      <c r="Q4" s="13" t="s">
        <v>86</v>
      </c>
      <c r="R4" s="13" t="s">
        <v>69</v>
      </c>
      <c r="S4" s="13" t="s">
        <v>31</v>
      </c>
      <c r="T4" s="13" t="s">
        <v>32</v>
      </c>
      <c r="U4" s="13" t="s">
        <v>65</v>
      </c>
      <c r="V4" s="17" t="s">
        <v>11</v>
      </c>
      <c r="W4" s="17" t="s">
        <v>66</v>
      </c>
      <c r="X4" s="17" t="s">
        <v>90</v>
      </c>
      <c r="Y4" s="13" t="s">
        <v>33</v>
      </c>
      <c r="Z4" s="14" t="s">
        <v>34</v>
      </c>
      <c r="AA4" s="13" t="s">
        <v>35</v>
      </c>
      <c r="AB4" s="26"/>
    </row>
    <row r="5" spans="2:28" ht="24" customHeight="1" x14ac:dyDescent="0.25">
      <c r="B5" s="27" t="s">
        <v>47</v>
      </c>
      <c r="C5" s="1">
        <f>4*50*2</f>
        <v>400</v>
      </c>
      <c r="D5" s="2" t="s">
        <v>9</v>
      </c>
      <c r="E5" s="28" t="s">
        <v>91</v>
      </c>
      <c r="F5" s="29"/>
      <c r="G5" s="29"/>
      <c r="H5" s="29"/>
      <c r="I5" s="29">
        <f>6*2</f>
        <v>12</v>
      </c>
      <c r="J5" s="29">
        <v>8</v>
      </c>
      <c r="K5" s="29"/>
      <c r="L5" s="29"/>
      <c r="M5" s="29"/>
      <c r="N5" s="29"/>
      <c r="O5" s="29"/>
      <c r="P5" s="29"/>
      <c r="Q5" s="29"/>
      <c r="R5" s="29">
        <v>12</v>
      </c>
      <c r="S5" s="29"/>
      <c r="T5" s="29"/>
      <c r="U5" s="29"/>
      <c r="V5" s="29"/>
      <c r="W5" s="29"/>
      <c r="X5" s="29"/>
      <c r="Y5" s="30"/>
      <c r="Z5" s="30"/>
      <c r="AA5" s="29">
        <f>SUM(G5:Y5)</f>
        <v>32</v>
      </c>
      <c r="AB5" s="31"/>
    </row>
    <row r="6" spans="2:28" x14ac:dyDescent="0.25">
      <c r="B6" s="32" t="s">
        <v>48</v>
      </c>
      <c r="C6" s="3">
        <f>4*100*2</f>
        <v>800</v>
      </c>
      <c r="D6" s="4" t="s">
        <v>9</v>
      </c>
      <c r="E6" s="33" t="s">
        <v>91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>
        <f>1*2</f>
        <v>2</v>
      </c>
      <c r="Y6" s="35"/>
      <c r="Z6" s="35"/>
      <c r="AA6" s="34">
        <f>SUM(G6:Y6)</f>
        <v>2</v>
      </c>
      <c r="AB6" s="36"/>
    </row>
    <row r="7" spans="2:28" x14ac:dyDescent="0.25">
      <c r="B7" s="22" t="s">
        <v>49</v>
      </c>
      <c r="C7" s="37"/>
      <c r="D7" s="38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1"/>
      <c r="Z7" s="41"/>
      <c r="AA7" s="40"/>
      <c r="AB7" s="41"/>
    </row>
    <row r="8" spans="2:28" ht="24" x14ac:dyDescent="0.25">
      <c r="B8" s="27" t="s">
        <v>75</v>
      </c>
      <c r="C8" s="1">
        <v>2800</v>
      </c>
      <c r="D8" s="2" t="s">
        <v>12</v>
      </c>
      <c r="E8" s="28" t="s">
        <v>50</v>
      </c>
      <c r="F8" s="42"/>
      <c r="G8" s="29"/>
      <c r="H8" s="29"/>
      <c r="I8" s="29"/>
      <c r="J8" s="29"/>
      <c r="K8" s="29">
        <f>2*2</f>
        <v>4</v>
      </c>
      <c r="L8" s="29"/>
      <c r="M8" s="29"/>
      <c r="N8" s="29"/>
      <c r="O8" s="29">
        <v>1</v>
      </c>
      <c r="P8" s="29">
        <v>4</v>
      </c>
      <c r="Q8" s="29">
        <v>5</v>
      </c>
      <c r="R8" s="29"/>
      <c r="S8" s="29"/>
      <c r="T8" s="29"/>
      <c r="U8" s="29"/>
      <c r="V8" s="29"/>
      <c r="W8" s="29"/>
      <c r="X8" s="29"/>
      <c r="Y8" s="30"/>
      <c r="Z8" s="30"/>
      <c r="AA8" s="29">
        <f>SUM(G8:Y8)</f>
        <v>14</v>
      </c>
      <c r="AB8" s="31"/>
    </row>
    <row r="9" spans="2:28" ht="23.1" customHeight="1" x14ac:dyDescent="0.25">
      <c r="B9" s="43" t="s">
        <v>76</v>
      </c>
      <c r="C9" s="5">
        <v>2800</v>
      </c>
      <c r="D9" s="6" t="s">
        <v>12</v>
      </c>
      <c r="E9" s="44" t="s">
        <v>50</v>
      </c>
      <c r="F9" s="45"/>
      <c r="G9" s="46"/>
      <c r="H9" s="46"/>
      <c r="I9" s="46"/>
      <c r="J9" s="46"/>
      <c r="K9" s="46"/>
      <c r="L9" s="46">
        <v>4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7"/>
      <c r="Z9" s="47"/>
      <c r="AA9" s="46"/>
      <c r="AB9" s="48"/>
    </row>
    <row r="10" spans="2:28" ht="23.1" customHeight="1" x14ac:dyDescent="0.25">
      <c r="B10" s="43" t="s">
        <v>77</v>
      </c>
      <c r="C10" s="5">
        <v>2800</v>
      </c>
      <c r="D10" s="6" t="s">
        <v>12</v>
      </c>
      <c r="E10" s="44" t="s">
        <v>50</v>
      </c>
      <c r="F10" s="45"/>
      <c r="G10" s="46"/>
      <c r="H10" s="46"/>
      <c r="I10" s="46"/>
      <c r="J10" s="46"/>
      <c r="K10" s="46"/>
      <c r="L10" s="46"/>
      <c r="M10" s="46">
        <v>4</v>
      </c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7"/>
      <c r="Z10" s="47"/>
      <c r="AA10" s="46"/>
      <c r="AB10" s="48"/>
    </row>
    <row r="11" spans="2:28" ht="25.05" customHeight="1" x14ac:dyDescent="0.25">
      <c r="B11" s="49" t="s">
        <v>78</v>
      </c>
      <c r="C11" s="3">
        <v>2800</v>
      </c>
      <c r="D11" s="4" t="s">
        <v>12</v>
      </c>
      <c r="E11" s="33" t="s">
        <v>50</v>
      </c>
      <c r="F11" s="50"/>
      <c r="G11" s="34"/>
      <c r="H11" s="34"/>
      <c r="I11" s="34"/>
      <c r="J11" s="34"/>
      <c r="K11" s="34"/>
      <c r="L11" s="34"/>
      <c r="M11" s="34"/>
      <c r="N11" s="34">
        <v>2</v>
      </c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5"/>
      <c r="Z11" s="35"/>
      <c r="AA11" s="34">
        <f>SUM(G11:Y11)</f>
        <v>2</v>
      </c>
      <c r="AB11" s="36"/>
    </row>
    <row r="12" spans="2:28" ht="25.05" customHeight="1" x14ac:dyDescent="0.25">
      <c r="B12" s="49" t="s">
        <v>89</v>
      </c>
      <c r="C12" s="3">
        <v>3000</v>
      </c>
      <c r="D12" s="4" t="s">
        <v>12</v>
      </c>
      <c r="E12" s="33" t="s">
        <v>94</v>
      </c>
      <c r="F12" s="50"/>
      <c r="G12" s="34"/>
      <c r="H12" s="34"/>
      <c r="I12" s="34"/>
      <c r="J12" s="34">
        <v>2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5"/>
      <c r="Z12" s="35"/>
      <c r="AA12" s="34">
        <f>SUM(G12:Y12)</f>
        <v>2</v>
      </c>
      <c r="AB12" s="36"/>
    </row>
    <row r="13" spans="2:28" x14ac:dyDescent="0.25">
      <c r="B13" s="94"/>
      <c r="C13" s="37"/>
      <c r="D13" s="38"/>
      <c r="E13" s="39"/>
      <c r="F13" s="16"/>
      <c r="G13" s="16"/>
      <c r="H13" s="16"/>
      <c r="I13" s="16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6"/>
      <c r="Z13" s="96"/>
      <c r="AA13" s="95"/>
      <c r="AB13" s="96"/>
    </row>
    <row r="14" spans="2:28" x14ac:dyDescent="0.25">
      <c r="B14" s="90" t="s">
        <v>51</v>
      </c>
      <c r="C14" s="97">
        <v>1900</v>
      </c>
      <c r="D14" s="9" t="s">
        <v>92</v>
      </c>
      <c r="E14" s="93" t="s">
        <v>93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>
        <v>3</v>
      </c>
      <c r="Y14" s="86"/>
      <c r="Z14" s="86"/>
      <c r="AA14" s="15">
        <f>SUM(F14:Z14)</f>
        <v>3</v>
      </c>
      <c r="AB14" s="41"/>
    </row>
    <row r="15" spans="2:28" x14ac:dyDescent="0.25">
      <c r="B15" s="90" t="s">
        <v>52</v>
      </c>
      <c r="C15" s="91"/>
      <c r="D15" s="92"/>
      <c r="E15" s="93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1"/>
      <c r="Z15" s="41"/>
      <c r="AA15" s="40"/>
      <c r="AB15" s="41"/>
    </row>
    <row r="16" spans="2:28" x14ac:dyDescent="0.25">
      <c r="B16" s="27" t="s">
        <v>88</v>
      </c>
      <c r="C16" s="1">
        <v>30</v>
      </c>
      <c r="D16" s="2" t="s">
        <v>53</v>
      </c>
      <c r="E16" s="51" t="s">
        <v>79</v>
      </c>
      <c r="F16" s="29"/>
      <c r="G16" s="29"/>
      <c r="H16" s="29"/>
      <c r="I16" s="29"/>
      <c r="J16" s="29"/>
      <c r="K16" s="46">
        <f>57</f>
        <v>57</v>
      </c>
      <c r="L16" s="46">
        <f>68</f>
        <v>68</v>
      </c>
      <c r="M16" s="46">
        <f>45</f>
        <v>45</v>
      </c>
      <c r="N16" s="29">
        <v>10</v>
      </c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30"/>
      <c r="AA16" s="89">
        <f>SUM(F16:Z16)</f>
        <v>180</v>
      </c>
      <c r="AB16" s="31"/>
    </row>
    <row r="17" spans="2:28" x14ac:dyDescent="0.25">
      <c r="B17" s="43" t="s">
        <v>54</v>
      </c>
      <c r="C17" s="5">
        <v>70</v>
      </c>
      <c r="D17" s="6" t="s">
        <v>53</v>
      </c>
      <c r="E17" s="52" t="s">
        <v>79</v>
      </c>
      <c r="F17" s="46"/>
      <c r="G17" s="46"/>
      <c r="H17" s="46"/>
      <c r="I17" s="46"/>
      <c r="J17" s="46"/>
      <c r="K17" s="46">
        <f>9*2</f>
        <v>18</v>
      </c>
      <c r="L17" s="46">
        <f t="shared" ref="L17:M17" si="0">9*2</f>
        <v>18</v>
      </c>
      <c r="M17" s="46">
        <f t="shared" si="0"/>
        <v>18</v>
      </c>
      <c r="N17" s="46">
        <v>9</v>
      </c>
      <c r="O17" s="46">
        <v>3</v>
      </c>
      <c r="P17" s="46">
        <f>3*4</f>
        <v>12</v>
      </c>
      <c r="Q17" s="46">
        <f>3*8</f>
        <v>24</v>
      </c>
      <c r="R17" s="46"/>
      <c r="S17" s="46"/>
      <c r="T17" s="46"/>
      <c r="U17" s="46"/>
      <c r="V17" s="46"/>
      <c r="W17" s="46"/>
      <c r="X17" s="46"/>
      <c r="Y17" s="47"/>
      <c r="Z17" s="47"/>
      <c r="AA17" s="46">
        <f>SUM(F17:Z17)</f>
        <v>102</v>
      </c>
      <c r="AB17" s="48"/>
    </row>
    <row r="18" spans="2:28" ht="17.55" customHeight="1" x14ac:dyDescent="0.25">
      <c r="B18" s="32" t="s">
        <v>55</v>
      </c>
      <c r="C18" s="3">
        <v>70</v>
      </c>
      <c r="D18" s="4" t="s">
        <v>53</v>
      </c>
      <c r="E18" s="53" t="s">
        <v>79</v>
      </c>
      <c r="F18" s="34"/>
      <c r="G18" s="34"/>
      <c r="H18" s="34"/>
      <c r="I18" s="34"/>
      <c r="J18" s="34"/>
      <c r="K18" s="46"/>
      <c r="L18" s="46"/>
      <c r="M18" s="46"/>
      <c r="N18" s="46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5"/>
      <c r="Z18" s="35"/>
      <c r="AA18" s="98">
        <f>SUM(F18:Z18)</f>
        <v>0</v>
      </c>
      <c r="AB18" s="36"/>
    </row>
    <row r="19" spans="2:28" x14ac:dyDescent="0.25">
      <c r="B19" s="41"/>
      <c r="C19" s="41"/>
      <c r="D19" s="41"/>
      <c r="E19" s="4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1"/>
      <c r="Z19" s="41"/>
      <c r="AA19" s="40"/>
      <c r="AB19" s="41"/>
    </row>
    <row r="20" spans="2:28" x14ac:dyDescent="0.25">
      <c r="B20" s="99" t="s">
        <v>60</v>
      </c>
      <c r="C20" s="100"/>
      <c r="D20" s="101"/>
      <c r="E20" s="4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1"/>
      <c r="Z20" s="41"/>
      <c r="AA20" s="40"/>
      <c r="AB20" s="41"/>
    </row>
    <row r="21" spans="2:28" x14ac:dyDescent="0.25">
      <c r="B21" s="27" t="s">
        <v>56</v>
      </c>
      <c r="C21" s="7" t="s">
        <v>87</v>
      </c>
      <c r="D21" s="54" t="s">
        <v>57</v>
      </c>
      <c r="E21" s="55" t="s">
        <v>79</v>
      </c>
      <c r="F21" s="42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0"/>
      <c r="Z21" s="30"/>
      <c r="AA21" s="29"/>
      <c r="AB21" s="31"/>
    </row>
    <row r="22" spans="2:28" ht="24" x14ac:dyDescent="0.25">
      <c r="B22" s="32" t="s">
        <v>58</v>
      </c>
      <c r="C22" s="8">
        <v>180</v>
      </c>
      <c r="D22" s="56" t="s">
        <v>59</v>
      </c>
      <c r="E22" s="57" t="s">
        <v>79</v>
      </c>
      <c r="F22" s="50"/>
      <c r="G22" s="34"/>
      <c r="H22" s="34"/>
      <c r="I22" s="34"/>
      <c r="J22" s="34"/>
      <c r="K22" s="34">
        <v>9</v>
      </c>
      <c r="L22" s="34"/>
      <c r="M22" s="34"/>
      <c r="N22" s="34"/>
      <c r="O22" s="34"/>
      <c r="P22" s="34"/>
      <c r="Q22" s="34"/>
      <c r="R22" s="34">
        <v>15</v>
      </c>
      <c r="S22" s="34"/>
      <c r="T22" s="34"/>
      <c r="U22" s="34"/>
      <c r="V22" s="34"/>
      <c r="W22" s="34"/>
      <c r="X22" s="34"/>
      <c r="Y22" s="35"/>
      <c r="Z22" s="35"/>
      <c r="AA22" s="34">
        <f>SUM(F22:Z22)</f>
        <v>24</v>
      </c>
      <c r="AB22" s="36"/>
    </row>
    <row r="23" spans="2:28" ht="110.4" x14ac:dyDescent="0.25">
      <c r="B23" s="102" t="s">
        <v>84</v>
      </c>
      <c r="C23" s="41"/>
      <c r="D23" s="41"/>
      <c r="E23" s="41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1"/>
      <c r="Z23" s="41"/>
      <c r="AA23" s="40"/>
      <c r="AB23" s="41"/>
    </row>
  </sheetData>
  <mergeCells count="7">
    <mergeCell ref="S3:U3"/>
    <mergeCell ref="V3:X3"/>
    <mergeCell ref="Y3:Z3"/>
    <mergeCell ref="F3:H3"/>
    <mergeCell ref="I3:J3"/>
    <mergeCell ref="K3:N3"/>
    <mergeCell ref="O3:Q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949790-a169-4dd1-887e-9e6a128aa77f" xsi:nil="true"/>
    <lcf76f155ced4ddcb4097134ff3c332f xmlns="86995e63-9783-4eca-94ff-05c81197d26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3B80B4800E8F4984AD6B14B6535295" ma:contentTypeVersion="16" ma:contentTypeDescription="Create a new document." ma:contentTypeScope="" ma:versionID="d8ea23d2adf466001829ac49b8632a4d">
  <xsd:schema xmlns:xsd="http://www.w3.org/2001/XMLSchema" xmlns:xs="http://www.w3.org/2001/XMLSchema" xmlns:p="http://schemas.microsoft.com/office/2006/metadata/properties" xmlns:ns2="59949790-a169-4dd1-887e-9e6a128aa77f" xmlns:ns3="86995e63-9783-4eca-94ff-05c81197d268" targetNamespace="http://schemas.microsoft.com/office/2006/metadata/properties" ma:root="true" ma:fieldsID="4217db2073eefe79362939270a6bba8a" ns2:_="" ns3:_="">
    <xsd:import namespace="59949790-a169-4dd1-887e-9e6a128aa77f"/>
    <xsd:import namespace="86995e63-9783-4eca-94ff-05c81197d26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49790-a169-4dd1-887e-9e6a128aa7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001031-8aa0-44be-a60d-89cf0a56a3d9}" ma:internalName="TaxCatchAll" ma:showField="CatchAllData" ma:web="59949790-a169-4dd1-887e-9e6a128aa7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95e63-9783-4eca-94ff-05c81197d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3e14187-b4d4-4fc9-8c4a-20dc3ccbf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092B4-28EA-410F-9E77-A2DAB60CDAF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9949790-a169-4dd1-887e-9e6a128aa77f"/>
    <ds:schemaRef ds:uri="86995e63-9783-4eca-94ff-05c81197d26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2B7023-A84C-408F-ABFF-F2D39052E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949790-a169-4dd1-887e-9e6a128aa77f"/>
    <ds:schemaRef ds:uri="86995e63-9783-4eca-94ff-05c81197d2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88294-DA84-43B6-8171-CFC27F030D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งบประมาณรวม</vt:lpstr>
      <vt:lpstr>รายละเอียดกิจกรรม </vt:lpstr>
      <vt:lpstr>กรอบอัตราค่าใช้จ่าย</vt:lpstr>
      <vt:lpstr>Survey site</vt:lpstr>
      <vt:lpstr>Human Resource</vt:lpstr>
      <vt:lpstr>Travel, Lodging, Meals, Meeting</vt:lpstr>
      <vt:lpstr>กรอบอัตราค่าใช้จ่าย!Print_Area</vt:lpstr>
      <vt:lpstr>งบประมาณรวม!Print_Area</vt:lpstr>
      <vt:lpstr>'รายละเอียดกิจกรรม '!Print_Area</vt:lpstr>
      <vt:lpstr>'รายละเอียดกิจกรรม 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Elises</dc:creator>
  <cp:lastModifiedBy>The Nicky</cp:lastModifiedBy>
  <cp:lastPrinted>2026-05-15T08:11:50Z</cp:lastPrinted>
  <dcterms:created xsi:type="dcterms:W3CDTF">2018-05-26T17:49:04Z</dcterms:created>
  <dcterms:modified xsi:type="dcterms:W3CDTF">2026-05-15T08:11:55Z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0x010100943B80B4800E8F4984AD6B14B6535295</vt:lpwstr>
  </property>
  <property fmtid="{D5CDD505-2E9C-101B-9397-08002B2CF9AE}" pid="3" name="MediaServiceImageTags">
    <vt:lpwstr/>
  </property>
</Properties>
</file>